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ourtney\Desktop\Website Images\"/>
    </mc:Choice>
  </mc:AlternateContent>
  <bookViews>
    <workbookView xWindow="0" yWindow="0" windowWidth="28800" windowHeight="12135" tabRatio="860" firstSheet="2" activeTab="3"/>
  </bookViews>
  <sheets>
    <sheet name="Checklist" sheetId="36" r:id="rId1"/>
    <sheet name="Step By Step" sheetId="37" r:id="rId2"/>
    <sheet name="Basic Data Input" sheetId="29" r:id="rId3"/>
    <sheet name="Cover- Page 1" sheetId="1" r:id="rId4"/>
    <sheet name="Page 2-A" sheetId="34" r:id="rId5"/>
    <sheet name="Receipts - Page 2" sheetId="22" r:id="rId6"/>
    <sheet name="2022-2023 - Page 3" sheetId="3" r:id="rId7"/>
    <sheet name="2021-2022 - Page 4" sheetId="17" r:id="rId8"/>
    <sheet name="2020-2021 - Page 5" sheetId="31" r:id="rId9"/>
    <sheet name="Proprietary Funds-Page 6" sheetId="33" r:id="rId10"/>
    <sheet name="Correspondence Page 7" sheetId="38" r:id="rId11"/>
    <sheet name="Lid Support Page 8" sheetId="25" r:id="rId12"/>
    <sheet name="Lid Computation Page 9 " sheetId="26" r:id="rId13"/>
    <sheet name="Capital Improvements Page10" sheetId="41" r:id="rId14"/>
    <sheet name="Levy Limit Form Page 11" sheetId="27" r:id="rId15"/>
    <sheet name="PT Request Act  Page 12" sheetId="44" r:id="rId16"/>
    <sheet name="Combo Hearing" sheetId="32" r:id="rId17"/>
    <sheet name="PT Resolution" sheetId="43" r:id="rId18"/>
    <sheet name="Interlocal Form" sheetId="39" r:id="rId19"/>
    <sheet name="Trade Name Form" sheetId="40" r:id="rId20"/>
    <sheet name="Interlocal Form Page2" sheetId="42" r:id="rId21"/>
    <sheet name="For Upload" sheetId="35" state="hidden" r:id="rId22"/>
  </sheets>
  <definedNames>
    <definedName name="_xlnm.Print_Area" localSheetId="8">'2020-2021 - Page 5'!$A$1:$I$31</definedName>
    <definedName name="_xlnm.Print_Area" localSheetId="7">'2021-2022 - Page 4'!$A$1:$I$31</definedName>
    <definedName name="_xlnm.Print_Area" localSheetId="6">'2022-2023 - Page 3'!$A$1:$I$31</definedName>
    <definedName name="_xlnm.Print_Area" localSheetId="2">'Basic Data Input'!$A$6:$B$35</definedName>
    <definedName name="_xlnm.Print_Area" localSheetId="13">'Capital Improvements Page10'!$A$1:$C$37</definedName>
    <definedName name="_xlnm.Print_Area" localSheetId="0">Checklist!$A$1:$C$52</definedName>
    <definedName name="_xlnm.Print_Area" localSheetId="16">'Combo Hearing'!$A$1:$D$30</definedName>
    <definedName name="_xlnm.Print_Area" localSheetId="3">'Cover- Page 1'!$A$1:$K$29</definedName>
    <definedName name="_xlnm.Print_Area" localSheetId="18">'Interlocal Form'!$A$1:$D$23</definedName>
    <definedName name="_xlnm.Print_Area" localSheetId="20">'Interlocal Form Page2'!$A$1:$D$23</definedName>
    <definedName name="_xlnm.Print_Area" localSheetId="14">'Levy Limit Form Page 11'!$A$1:$F$37</definedName>
    <definedName name="_xlnm.Print_Area" localSheetId="12">'Lid Computation Page 9 '!$A$1:$K$46</definedName>
    <definedName name="_xlnm.Print_Area" localSheetId="11">'Lid Support Page 8'!$A$1:$E$46</definedName>
    <definedName name="_xlnm.Print_Area" localSheetId="4">'Page 2-A'!$A$1:$G$31</definedName>
    <definedName name="_xlnm.Print_Area" localSheetId="9">'Proprietary Funds-Page 6'!$A$1:$J$34</definedName>
    <definedName name="_xlnm.Print_Area" localSheetId="15">'PT Request Act  Page 12'!$A$1:$J$36</definedName>
    <definedName name="_xlnm.Print_Area" localSheetId="17">'PT Resolution'!$A$1:$I$42</definedName>
    <definedName name="_xlnm.Print_Area" localSheetId="5">'Receipts - Page 2'!$A$1:$E$32</definedName>
    <definedName name="_xlnm.Print_Area" localSheetId="1">'Step By Step'!$A$1:$B$77</definedName>
    <definedName name="_xlnm.Print_Area" localSheetId="19">'Trade Name Form'!$A$1:$C$23</definedName>
    <definedName name="_xlnm.Print_Titles" localSheetId="12">'Lid Computation Page 9 '!$1:$5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2" i="22" l="1"/>
  <c r="C17" i="22"/>
  <c r="C21" i="22"/>
  <c r="C10" i="22"/>
  <c r="C19" i="22"/>
  <c r="F10" i="31"/>
  <c r="C15" i="31"/>
  <c r="C12" i="31"/>
  <c r="D4" i="22"/>
  <c r="F5" i="31"/>
  <c r="F18" i="31"/>
  <c r="C18" i="31"/>
  <c r="F20" i="31"/>
  <c r="C20" i="31"/>
  <c r="C21" i="31"/>
  <c r="C17" i="31"/>
  <c r="H12" i="31"/>
  <c r="F7" i="31"/>
  <c r="F12" i="31"/>
  <c r="C12" i="22"/>
  <c r="C8" i="22" l="1"/>
  <c r="C22" i="22" s="1"/>
  <c r="F13" i="44"/>
  <c r="I7" i="44"/>
  <c r="A5" i="43" l="1"/>
  <c r="F10" i="44" l="1"/>
  <c r="I17" i="44" s="1"/>
  <c r="I19" i="44" s="1"/>
  <c r="A22" i="32" l="1"/>
  <c r="I21" i="44" l="1"/>
  <c r="A1" i="44" l="1"/>
  <c r="A1" i="25" l="1"/>
  <c r="E11" i="27" l="1"/>
  <c r="C4" i="40" l="1"/>
  <c r="C3" i="39"/>
  <c r="A9" i="43" l="1"/>
  <c r="I23" i="31" l="1"/>
  <c r="H24" i="31"/>
  <c r="C24" i="22" s="1"/>
  <c r="I15" i="31"/>
  <c r="I16" i="31"/>
  <c r="I17" i="31"/>
  <c r="I18" i="31"/>
  <c r="I19" i="31"/>
  <c r="I20" i="31"/>
  <c r="I21" i="31"/>
  <c r="I22" i="31"/>
  <c r="I14" i="31"/>
  <c r="I5" i="31"/>
  <c r="I6" i="31"/>
  <c r="I7" i="31"/>
  <c r="I8" i="31"/>
  <c r="I9" i="31"/>
  <c r="I10" i="31"/>
  <c r="I11" i="31"/>
  <c r="I12" i="31"/>
  <c r="I4" i="31"/>
  <c r="H24" i="17"/>
  <c r="I15" i="17"/>
  <c r="I16" i="17"/>
  <c r="I17" i="17"/>
  <c r="I18" i="17"/>
  <c r="I19" i="17"/>
  <c r="I20" i="17"/>
  <c r="I21" i="17"/>
  <c r="I22" i="17"/>
  <c r="I23" i="17"/>
  <c r="I14" i="17"/>
  <c r="I5" i="17"/>
  <c r="I6" i="17"/>
  <c r="I7" i="17"/>
  <c r="I8" i="17"/>
  <c r="I9" i="17"/>
  <c r="I10" i="17"/>
  <c r="I11" i="17"/>
  <c r="I12" i="17"/>
  <c r="I4" i="17"/>
  <c r="H24" i="3"/>
  <c r="I15" i="3"/>
  <c r="I16" i="3"/>
  <c r="I17" i="3"/>
  <c r="I18" i="3"/>
  <c r="I19" i="3"/>
  <c r="I20" i="3"/>
  <c r="I21" i="3"/>
  <c r="I22" i="3"/>
  <c r="I14" i="3"/>
  <c r="I5" i="3"/>
  <c r="I6" i="3"/>
  <c r="I7" i="3"/>
  <c r="I8" i="3"/>
  <c r="I9" i="3"/>
  <c r="I10" i="3"/>
  <c r="I11" i="3"/>
  <c r="I12" i="3"/>
  <c r="I4" i="3"/>
  <c r="I24" i="31" l="1"/>
  <c r="I24" i="17"/>
  <c r="E20" i="27"/>
  <c r="D26" i="26" l="1"/>
  <c r="B24" i="32" l="1"/>
  <c r="C26" i="32"/>
  <c r="B26" i="32"/>
  <c r="B25" i="32"/>
  <c r="D26" i="32" l="1"/>
  <c r="B18" i="43" s="1"/>
  <c r="D23" i="42"/>
  <c r="C3" i="42"/>
  <c r="A3" i="42"/>
  <c r="E9" i="1"/>
  <c r="B4" i="1"/>
  <c r="A1" i="41" l="1"/>
  <c r="B37" i="41"/>
  <c r="C28" i="25" s="1"/>
  <c r="A4" i="40" l="1"/>
  <c r="A3" i="39"/>
  <c r="D23" i="39"/>
  <c r="C28" i="34"/>
  <c r="E33" i="25" l="1"/>
  <c r="F33" i="25" s="1"/>
  <c r="B27" i="32"/>
  <c r="C12" i="25"/>
  <c r="C11" i="25"/>
  <c r="C10" i="25"/>
  <c r="C13" i="34"/>
  <c r="D14" i="43" s="1"/>
  <c r="B17" i="1" l="1"/>
  <c r="E13" i="27" s="1"/>
  <c r="E26" i="27" s="1"/>
  <c r="E27" i="27" s="1"/>
  <c r="F26" i="26"/>
  <c r="H25" i="26" s="1"/>
  <c r="J17" i="26"/>
  <c r="J19" i="26" s="1"/>
  <c r="C29" i="25"/>
  <c r="E30" i="25" s="1"/>
  <c r="A18" i="22" l="1"/>
  <c r="A17" i="22"/>
  <c r="GC19" i="35"/>
  <c r="GA19" i="35"/>
  <c r="FZ19" i="35"/>
  <c r="FY19" i="35"/>
  <c r="FX19" i="35"/>
  <c r="FW19" i="35"/>
  <c r="FU19" i="35"/>
  <c r="FT19" i="35"/>
  <c r="FS19" i="35"/>
  <c r="FR19" i="35"/>
  <c r="FQ19" i="35"/>
  <c r="FO19" i="35"/>
  <c r="FN19" i="35"/>
  <c r="FM19" i="35"/>
  <c r="FL19" i="35"/>
  <c r="FK19" i="35"/>
  <c r="FI19" i="35"/>
  <c r="FH19" i="35"/>
  <c r="FG19" i="35"/>
  <c r="FF19" i="35"/>
  <c r="FE19" i="35"/>
  <c r="FC19" i="35"/>
  <c r="FB19" i="35"/>
  <c r="FA19" i="35"/>
  <c r="EZ19" i="35"/>
  <c r="EY19" i="35"/>
  <c r="EW19" i="35"/>
  <c r="EV19" i="35"/>
  <c r="EU19" i="35"/>
  <c r="ET19" i="35"/>
  <c r="ES19" i="35"/>
  <c r="EQ19" i="35"/>
  <c r="EP19" i="35"/>
  <c r="EO19" i="35"/>
  <c r="EN19" i="35"/>
  <c r="EM19" i="35"/>
  <c r="EK19" i="35"/>
  <c r="EJ19" i="35"/>
  <c r="EI19" i="35"/>
  <c r="EH19" i="35"/>
  <c r="EG19" i="35"/>
  <c r="EE19" i="35"/>
  <c r="ED19" i="35"/>
  <c r="EC19" i="35"/>
  <c r="EB19" i="35"/>
  <c r="EA19" i="35"/>
  <c r="DY19" i="35"/>
  <c r="DX19" i="35"/>
  <c r="DW19" i="35"/>
  <c r="DV19" i="35"/>
  <c r="DU19" i="35"/>
  <c r="DS19" i="35"/>
  <c r="DR19" i="35"/>
  <c r="DQ19" i="35"/>
  <c r="DP19" i="35"/>
  <c r="DO19" i="35"/>
  <c r="DM19" i="35"/>
  <c r="DL19" i="35"/>
  <c r="DK19" i="35"/>
  <c r="DJ19" i="35"/>
  <c r="DI19" i="35"/>
  <c r="DG19" i="35"/>
  <c r="DF19" i="35"/>
  <c r="DE19" i="35"/>
  <c r="DD19" i="35"/>
  <c r="DC19" i="35"/>
  <c r="DA19" i="35"/>
  <c r="CZ19" i="35"/>
  <c r="CY19" i="35"/>
  <c r="CX19" i="35"/>
  <c r="CW19" i="35"/>
  <c r="CU19" i="35"/>
  <c r="CT19" i="35"/>
  <c r="CS19" i="35"/>
  <c r="CR19" i="35"/>
  <c r="CQ19" i="35"/>
  <c r="CO19" i="35"/>
  <c r="CN19" i="35"/>
  <c r="CM19" i="35"/>
  <c r="CL19" i="35"/>
  <c r="CK19" i="35"/>
  <c r="CI19" i="35"/>
  <c r="CH19" i="35"/>
  <c r="CG19" i="35"/>
  <c r="CF19" i="35"/>
  <c r="CE19" i="35"/>
  <c r="CC19" i="35"/>
  <c r="CB19" i="35"/>
  <c r="CA19" i="35"/>
  <c r="BY19" i="35"/>
  <c r="BZ19" i="35"/>
  <c r="BY11" i="35"/>
  <c r="GC11" i="35"/>
  <c r="GA11" i="35"/>
  <c r="FZ11" i="35"/>
  <c r="FY11" i="35"/>
  <c r="FX11" i="35"/>
  <c r="FW11" i="35"/>
  <c r="FU11" i="35"/>
  <c r="FT11" i="35"/>
  <c r="FS11" i="35"/>
  <c r="FR11" i="35"/>
  <c r="FQ11" i="35"/>
  <c r="FO11" i="35"/>
  <c r="FN11" i="35"/>
  <c r="FM11" i="35"/>
  <c r="FL11" i="35"/>
  <c r="FK11" i="35"/>
  <c r="FI11" i="35"/>
  <c r="FH11" i="35"/>
  <c r="FG11" i="35"/>
  <c r="FF11" i="35"/>
  <c r="FE11" i="35"/>
  <c r="FC11" i="35"/>
  <c r="FB11" i="35"/>
  <c r="FA11" i="35"/>
  <c r="EZ11" i="35"/>
  <c r="EY11" i="35"/>
  <c r="EW11" i="35"/>
  <c r="EV11" i="35"/>
  <c r="EU11" i="35"/>
  <c r="ET11" i="35"/>
  <c r="ES11" i="35"/>
  <c r="EQ11" i="35"/>
  <c r="EP11" i="35"/>
  <c r="EO11" i="35"/>
  <c r="EN11" i="35"/>
  <c r="EM11" i="35"/>
  <c r="EK11" i="35"/>
  <c r="EJ11" i="35"/>
  <c r="EI11" i="35"/>
  <c r="EH11" i="35"/>
  <c r="EG11" i="35"/>
  <c r="EE11" i="35"/>
  <c r="ED11" i="35"/>
  <c r="EC11" i="35"/>
  <c r="EB11" i="35"/>
  <c r="EA11" i="35"/>
  <c r="DY11" i="35"/>
  <c r="DX11" i="35"/>
  <c r="DW11" i="35"/>
  <c r="DV11" i="35"/>
  <c r="DU11" i="35"/>
  <c r="DS11" i="35"/>
  <c r="DR11" i="35"/>
  <c r="DQ11" i="35"/>
  <c r="DP11" i="35"/>
  <c r="DO11" i="35"/>
  <c r="DM11" i="35"/>
  <c r="DL11" i="35"/>
  <c r="DK11" i="35"/>
  <c r="DJ11" i="35"/>
  <c r="DI11" i="35"/>
  <c r="DG11" i="35"/>
  <c r="DF11" i="35"/>
  <c r="DE11" i="35"/>
  <c r="DD11" i="35"/>
  <c r="DC11" i="35"/>
  <c r="DA11" i="35"/>
  <c r="CZ11" i="35"/>
  <c r="CY11" i="35"/>
  <c r="CX11" i="35"/>
  <c r="CW11" i="35"/>
  <c r="CU11" i="35"/>
  <c r="CT11" i="35"/>
  <c r="CS11" i="35"/>
  <c r="CR11" i="35"/>
  <c r="CQ11" i="35"/>
  <c r="CO11" i="35"/>
  <c r="CN11" i="35"/>
  <c r="CM11" i="35"/>
  <c r="CL11" i="35"/>
  <c r="CK11" i="35"/>
  <c r="CI11" i="35"/>
  <c r="CH11" i="35"/>
  <c r="CG11" i="35"/>
  <c r="CF11" i="35"/>
  <c r="CE11" i="35"/>
  <c r="CC11" i="35"/>
  <c r="CB11" i="35"/>
  <c r="CA11" i="35"/>
  <c r="BZ11" i="35"/>
  <c r="BX19" i="35"/>
  <c r="BX11" i="35"/>
  <c r="IJ3" i="35"/>
  <c r="IE3" i="35"/>
  <c r="HW3" i="35"/>
  <c r="HV3" i="35"/>
  <c r="HU3" i="35"/>
  <c r="HT3" i="35"/>
  <c r="HS3" i="35"/>
  <c r="HR3" i="35"/>
  <c r="HQ3" i="35"/>
  <c r="HP3" i="35"/>
  <c r="HN3" i="35"/>
  <c r="HM3" i="35"/>
  <c r="GT3" i="35"/>
  <c r="GS3" i="35"/>
  <c r="GR3" i="35"/>
  <c r="GL3" i="35"/>
  <c r="GA3" i="35"/>
  <c r="FU3" i="35"/>
  <c r="FO3" i="35"/>
  <c r="FI3" i="35"/>
  <c r="FC3" i="35"/>
  <c r="EW3" i="35"/>
  <c r="EQ3" i="35"/>
  <c r="EK3" i="35"/>
  <c r="EE3" i="35"/>
  <c r="DY3" i="35"/>
  <c r="DS3" i="35"/>
  <c r="DM3" i="35"/>
  <c r="DG3" i="35"/>
  <c r="DA3" i="35"/>
  <c r="CU3" i="35"/>
  <c r="CO3" i="35"/>
  <c r="CI3" i="35"/>
  <c r="CC3" i="35"/>
  <c r="FZ3" i="35"/>
  <c r="FT3" i="35"/>
  <c r="FN3" i="35"/>
  <c r="FH3" i="35"/>
  <c r="FB3" i="35"/>
  <c r="EV3" i="35"/>
  <c r="EP3" i="35"/>
  <c r="EJ3" i="35"/>
  <c r="ED3" i="35"/>
  <c r="DX3" i="35"/>
  <c r="DR3" i="35"/>
  <c r="DL3" i="35"/>
  <c r="DF3" i="35"/>
  <c r="CZ3" i="35"/>
  <c r="CT3" i="35"/>
  <c r="CN3" i="35"/>
  <c r="CH3" i="35"/>
  <c r="CB3" i="35"/>
  <c r="FX3" i="35"/>
  <c r="FR3" i="35"/>
  <c r="FL3" i="35"/>
  <c r="FF3" i="35"/>
  <c r="EZ3" i="35"/>
  <c r="ET3" i="35"/>
  <c r="EN3" i="35"/>
  <c r="EH3" i="35"/>
  <c r="EB3" i="35"/>
  <c r="DV3" i="35"/>
  <c r="DP3" i="35"/>
  <c r="DJ3" i="35"/>
  <c r="DD3" i="35"/>
  <c r="CX3" i="35"/>
  <c r="CR3" i="35"/>
  <c r="CL3" i="35"/>
  <c r="CF3" i="35"/>
  <c r="BZ3" i="35"/>
  <c r="FW3" i="35"/>
  <c r="FQ3" i="35"/>
  <c r="FK3" i="35"/>
  <c r="FE3" i="35"/>
  <c r="EY3" i="35"/>
  <c r="ES3" i="35"/>
  <c r="EM3" i="35"/>
  <c r="EG3" i="35"/>
  <c r="EA3" i="35"/>
  <c r="DU3" i="35"/>
  <c r="DO3" i="35"/>
  <c r="DI3" i="35"/>
  <c r="DC3" i="35"/>
  <c r="CW3" i="35"/>
  <c r="CQ3" i="35"/>
  <c r="CK3" i="35"/>
  <c r="CE3" i="35"/>
  <c r="BY3" i="35"/>
  <c r="FY3" i="35"/>
  <c r="FS3" i="35"/>
  <c r="FM3" i="35"/>
  <c r="FG3" i="35"/>
  <c r="FA3" i="35"/>
  <c r="EU3" i="35"/>
  <c r="EO3" i="35"/>
  <c r="EI3" i="35"/>
  <c r="EC3" i="35"/>
  <c r="DW3" i="35"/>
  <c r="DQ3" i="35"/>
  <c r="DK3" i="35"/>
  <c r="DE3" i="35"/>
  <c r="CY3" i="35"/>
  <c r="CS3" i="35"/>
  <c r="CM3" i="35"/>
  <c r="CG3" i="35"/>
  <c r="CA3" i="35"/>
  <c r="BU3" i="35"/>
  <c r="BT3" i="35"/>
  <c r="BS3" i="35"/>
  <c r="BR3" i="35"/>
  <c r="BQ3" i="35"/>
  <c r="BP3" i="35"/>
  <c r="BO3" i="35"/>
  <c r="BN3" i="35"/>
  <c r="BM3" i="35"/>
  <c r="BL3" i="35"/>
  <c r="BK3" i="35"/>
  <c r="BJ3" i="35"/>
  <c r="BI3" i="35"/>
  <c r="BH3" i="35"/>
  <c r="BG3" i="35"/>
  <c r="BD3" i="35"/>
  <c r="BC3" i="35"/>
  <c r="AY3" i="35"/>
  <c r="AX3" i="35"/>
  <c r="AW3" i="35"/>
  <c r="AV3" i="35"/>
  <c r="AU3" i="35"/>
  <c r="AT3" i="35"/>
  <c r="AS3" i="35"/>
  <c r="AR3" i="35"/>
  <c r="AQ3" i="35"/>
  <c r="AP3" i="35"/>
  <c r="AO3" i="35"/>
  <c r="AN3" i="35"/>
  <c r="AM3" i="35"/>
  <c r="AL3" i="35"/>
  <c r="AK3" i="35"/>
  <c r="AJ3" i="35"/>
  <c r="AH3" i="35"/>
  <c r="AG3" i="35"/>
  <c r="AF3" i="35"/>
  <c r="AB3" i="35"/>
  <c r="AA3" i="35"/>
  <c r="Z3" i="35"/>
  <c r="Y3" i="35"/>
  <c r="X3" i="35"/>
  <c r="W3" i="35"/>
  <c r="V3" i="35"/>
  <c r="U3" i="35"/>
  <c r="T3" i="35"/>
  <c r="S3" i="35"/>
  <c r="R3" i="35"/>
  <c r="Q3" i="35"/>
  <c r="P3" i="35"/>
  <c r="O3" i="35"/>
  <c r="N3" i="35"/>
  <c r="M3" i="35"/>
  <c r="K3" i="35"/>
  <c r="J3" i="35"/>
  <c r="I3" i="35"/>
  <c r="H3" i="35"/>
  <c r="F3" i="35"/>
  <c r="E3" i="35"/>
  <c r="B3" i="35"/>
  <c r="C3" i="35"/>
  <c r="F29" i="26"/>
  <c r="H28" i="26" s="1"/>
  <c r="J35" i="26" s="1"/>
  <c r="J37" i="26" s="1"/>
  <c r="ID3" i="35"/>
  <c r="E30" i="22"/>
  <c r="E7" i="25"/>
  <c r="GQ3" i="35" s="1"/>
  <c r="E8" i="25"/>
  <c r="GP3" i="35" s="1"/>
  <c r="E13" i="25"/>
  <c r="GU3" i="35" s="1"/>
  <c r="E14" i="25"/>
  <c r="GV3" i="35" s="1"/>
  <c r="E15" i="25"/>
  <c r="E16" i="25"/>
  <c r="GX3" i="35" s="1"/>
  <c r="E17" i="25"/>
  <c r="HA3" i="35" s="1"/>
  <c r="HB3" i="35"/>
  <c r="E19" i="25"/>
  <c r="HC3" i="35" s="1"/>
  <c r="E20" i="25"/>
  <c r="HD3" i="35" s="1"/>
  <c r="HG3" i="35"/>
  <c r="HO3" i="35"/>
  <c r="D25" i="33"/>
  <c r="E6" i="22" s="1"/>
  <c r="BE3" i="35" s="1"/>
  <c r="C7" i="22"/>
  <c r="L3" i="35" s="1"/>
  <c r="CD19" i="35"/>
  <c r="CJ19" i="35"/>
  <c r="CP19" i="35"/>
  <c r="CV19" i="35"/>
  <c r="DB19" i="35"/>
  <c r="DH19" i="35"/>
  <c r="DN19" i="35"/>
  <c r="DT19" i="35"/>
  <c r="DZ19" i="35"/>
  <c r="EF19" i="35"/>
  <c r="EL19" i="35"/>
  <c r="ER19" i="35"/>
  <c r="EX19" i="35"/>
  <c r="FD19" i="35"/>
  <c r="FJ19" i="35"/>
  <c r="FP19" i="35"/>
  <c r="FV19" i="35"/>
  <c r="GB19" i="35"/>
  <c r="GD19" i="35"/>
  <c r="CD11" i="35"/>
  <c r="CJ11" i="35"/>
  <c r="CP11" i="35"/>
  <c r="CV11" i="35"/>
  <c r="DB11" i="35"/>
  <c r="DH11" i="35"/>
  <c r="DN11" i="35"/>
  <c r="DT11" i="35"/>
  <c r="DZ11" i="35"/>
  <c r="EF11" i="35"/>
  <c r="EL11" i="35"/>
  <c r="ER11" i="35"/>
  <c r="EX11" i="35"/>
  <c r="FD11" i="35"/>
  <c r="FJ11" i="35"/>
  <c r="FP11" i="35"/>
  <c r="FV11" i="35"/>
  <c r="GB11" i="35"/>
  <c r="GD11" i="35"/>
  <c r="F25" i="33"/>
  <c r="E25" i="22" s="1"/>
  <c r="BV3" i="35" s="1"/>
  <c r="DB3" i="35"/>
  <c r="CD3" i="35"/>
  <c r="CJ3" i="35"/>
  <c r="CP3" i="35"/>
  <c r="CV3" i="35"/>
  <c r="DH3" i="35"/>
  <c r="DN3" i="35"/>
  <c r="DT3" i="35"/>
  <c r="DZ3" i="35"/>
  <c r="EF3" i="35"/>
  <c r="EL3" i="35"/>
  <c r="ER3" i="35"/>
  <c r="EX3" i="35"/>
  <c r="FD3" i="35"/>
  <c r="FJ3" i="35"/>
  <c r="FP3" i="35"/>
  <c r="FV3" i="35"/>
  <c r="GB3" i="35"/>
  <c r="H25" i="33"/>
  <c r="G23" i="3" s="1"/>
  <c r="G24" i="31"/>
  <c r="GI19" i="35" s="1"/>
  <c r="F24" i="31"/>
  <c r="GH19" i="35" s="1"/>
  <c r="E24" i="31"/>
  <c r="GG19" i="35" s="1"/>
  <c r="D24" i="31"/>
  <c r="GF19" i="35" s="1"/>
  <c r="C24" i="31"/>
  <c r="GE19" i="35" s="1"/>
  <c r="A1" i="31"/>
  <c r="A24" i="31"/>
  <c r="A23" i="31"/>
  <c r="A22" i="31"/>
  <c r="A21" i="31"/>
  <c r="A20" i="31"/>
  <c r="A19" i="31"/>
  <c r="A18" i="31"/>
  <c r="A17" i="31"/>
  <c r="A16" i="31"/>
  <c r="A15" i="31"/>
  <c r="A14" i="31"/>
  <c r="A13" i="31"/>
  <c r="A12" i="31"/>
  <c r="A11" i="31"/>
  <c r="A10" i="31"/>
  <c r="A9" i="31"/>
  <c r="A8" i="31"/>
  <c r="A7" i="31"/>
  <c r="A6" i="31"/>
  <c r="A5" i="31"/>
  <c r="A4" i="31"/>
  <c r="A3" i="31"/>
  <c r="G24" i="17"/>
  <c r="GI11" i="35" s="1"/>
  <c r="F24" i="17"/>
  <c r="GH11" i="35" s="1"/>
  <c r="E24" i="17"/>
  <c r="GG11" i="35" s="1"/>
  <c r="D24" i="17"/>
  <c r="GF11" i="35" s="1"/>
  <c r="C24" i="17"/>
  <c r="GE11" i="35" s="1"/>
  <c r="A1" i="17"/>
  <c r="A24" i="17"/>
  <c r="A23" i="17"/>
  <c r="A22" i="17"/>
  <c r="A21" i="17"/>
  <c r="A20" i="17"/>
  <c r="A19" i="17"/>
  <c r="A18" i="17"/>
  <c r="A17" i="17"/>
  <c r="A16" i="17"/>
  <c r="A15" i="17"/>
  <c r="A14" i="17"/>
  <c r="A13" i="17"/>
  <c r="A12" i="17"/>
  <c r="A11" i="17"/>
  <c r="A10" i="17"/>
  <c r="A9" i="17"/>
  <c r="A8" i="17"/>
  <c r="A7" i="17"/>
  <c r="A6" i="17"/>
  <c r="A5" i="17"/>
  <c r="A4" i="17"/>
  <c r="A3" i="17"/>
  <c r="A1" i="3"/>
  <c r="F24" i="3"/>
  <c r="GH3" i="35" s="1"/>
  <c r="E24" i="3"/>
  <c r="GG3" i="35" s="1"/>
  <c r="D24" i="3"/>
  <c r="GF3" i="35" s="1"/>
  <c r="A23" i="3"/>
  <c r="A22" i="3"/>
  <c r="A21" i="3"/>
  <c r="A20" i="3"/>
  <c r="A19" i="3"/>
  <c r="A18" i="3"/>
  <c r="A17" i="3"/>
  <c r="A16" i="3"/>
  <c r="A15" i="3"/>
  <c r="A14" i="3"/>
  <c r="A13" i="3"/>
  <c r="A12" i="3"/>
  <c r="A11" i="3"/>
  <c r="A10" i="3"/>
  <c r="A24" i="3"/>
  <c r="A9" i="3"/>
  <c r="A8" i="3"/>
  <c r="A7" i="3"/>
  <c r="A6" i="3"/>
  <c r="A5" i="3"/>
  <c r="A4" i="3"/>
  <c r="A3" i="3"/>
  <c r="C24" i="3"/>
  <c r="GE3" i="35" s="1"/>
  <c r="A7" i="32"/>
  <c r="D18" i="32"/>
  <c r="A3" i="32"/>
  <c r="A1" i="32"/>
  <c r="I14" i="1"/>
  <c r="G3" i="35" s="1"/>
  <c r="E1" i="1"/>
  <c r="E3" i="1"/>
  <c r="J23" i="26"/>
  <c r="A1" i="26"/>
  <c r="A3" i="26"/>
  <c r="A2" i="27"/>
  <c r="A1" i="34"/>
  <c r="A1" i="22"/>
  <c r="A5" i="22"/>
  <c r="A25" i="22"/>
  <c r="A24" i="22"/>
  <c r="A27" i="22"/>
  <c r="A22" i="22"/>
  <c r="A21" i="22"/>
  <c r="A8" i="22"/>
  <c r="A23" i="22"/>
  <c r="A20" i="22"/>
  <c r="A19" i="22"/>
  <c r="A16" i="22"/>
  <c r="A28" i="22"/>
  <c r="A26" i="22"/>
  <c r="A15" i="22"/>
  <c r="A14" i="22"/>
  <c r="A13" i="22"/>
  <c r="A12" i="22"/>
  <c r="A11" i="22"/>
  <c r="A10" i="22"/>
  <c r="A9" i="22"/>
  <c r="A7" i="22"/>
  <c r="A6" i="22"/>
  <c r="A4" i="22"/>
  <c r="A3" i="22"/>
  <c r="J12" i="33"/>
  <c r="J13" i="33"/>
  <c r="J14" i="33"/>
  <c r="J15" i="33"/>
  <c r="J16" i="33"/>
  <c r="J17" i="33"/>
  <c r="J18" i="33"/>
  <c r="J19" i="33"/>
  <c r="J20" i="33"/>
  <c r="J21" i="33"/>
  <c r="J22" i="33"/>
  <c r="J23" i="33"/>
  <c r="J24" i="33"/>
  <c r="A1" i="33"/>
  <c r="E41" i="25"/>
  <c r="HY3" i="35" s="1"/>
  <c r="G24" i="3" l="1"/>
  <c r="I23" i="3"/>
  <c r="I24" i="3" s="1"/>
  <c r="E31" i="22"/>
  <c r="E32" i="22" s="1"/>
  <c r="J25" i="33"/>
  <c r="J28" i="26"/>
  <c r="II3" i="35"/>
  <c r="GW3" i="35"/>
  <c r="GN3" i="35"/>
  <c r="GC3" i="35"/>
  <c r="GI3" i="35"/>
  <c r="IH3" i="35"/>
  <c r="C26" i="22"/>
  <c r="B12" i="1" l="1"/>
  <c r="E6" i="25"/>
  <c r="E24" i="25" s="1"/>
  <c r="C27" i="22"/>
  <c r="C28" i="22" s="1"/>
  <c r="D3" i="22" s="1"/>
  <c r="AE3" i="35" s="1"/>
  <c r="GJ19" i="35"/>
  <c r="IK3" i="35"/>
  <c r="GD3" i="35"/>
  <c r="GJ11" i="35"/>
  <c r="D27" i="22"/>
  <c r="AC3" i="35"/>
  <c r="C12" i="34" l="1"/>
  <c r="D13" i="43" s="1"/>
  <c r="B14" i="1"/>
  <c r="I25" i="44" s="1"/>
  <c r="A28" i="44" s="1"/>
  <c r="GO3" i="35"/>
  <c r="GK3" i="35"/>
  <c r="D17" i="32"/>
  <c r="D8" i="32"/>
  <c r="D9" i="32"/>
  <c r="GJ3" i="35"/>
  <c r="E27" i="22"/>
  <c r="IL3" i="35"/>
  <c r="J39" i="26"/>
  <c r="IM3" i="35" s="1"/>
  <c r="D7" i="22"/>
  <c r="AD3" i="35"/>
  <c r="E43" i="25"/>
  <c r="J41" i="26" s="1"/>
  <c r="HL3" i="35"/>
  <c r="B28" i="32" l="1"/>
  <c r="B20" i="43" s="1"/>
  <c r="C17" i="34"/>
  <c r="E5" i="27"/>
  <c r="E12" i="27" s="1"/>
  <c r="E14" i="27" s="1"/>
  <c r="E22" i="27" s="1"/>
  <c r="D13" i="32"/>
  <c r="GM3" i="35"/>
  <c r="J43" i="26"/>
  <c r="D10" i="32"/>
  <c r="D26" i="22"/>
  <c r="AI3" i="35"/>
  <c r="IN3" i="35"/>
  <c r="C24" i="32" l="1"/>
  <c r="D24" i="32" s="1"/>
  <c r="B24" i="43" s="1"/>
  <c r="C25" i="32"/>
  <c r="D25" i="32" s="1"/>
  <c r="C27" i="32"/>
  <c r="AZ3" i="35"/>
  <c r="D28" i="22"/>
  <c r="E3" i="22" s="1"/>
  <c r="BB3" i="35" s="1"/>
  <c r="D14" i="32"/>
  <c r="IO3" i="35"/>
  <c r="B22" i="43" l="1"/>
  <c r="D27" i="32"/>
  <c r="E7" i="22"/>
  <c r="BA3" i="35"/>
  <c r="E26" i="22" l="1"/>
  <c r="BF3" i="35"/>
  <c r="D12" i="32" l="1"/>
  <c r="BW3" i="35"/>
  <c r="E28" i="22"/>
  <c r="E29" i="22" s="1"/>
  <c r="C29" i="34" l="1"/>
  <c r="C30" i="34" s="1"/>
  <c r="C31" i="34" s="1"/>
  <c r="F29" i="22"/>
  <c r="D11" i="32"/>
  <c r="BX3" i="35"/>
</calcChain>
</file>

<file path=xl/comments1.xml><?xml version="1.0" encoding="utf-8"?>
<comments xmlns="http://schemas.openxmlformats.org/spreadsheetml/2006/main">
  <authors>
    <author xml:space="preserve">Auditor of Public Accounts </author>
  </authors>
  <commentList>
    <comment ref="I2" authorId="0" shapeId="0">
      <text>
        <r>
          <rPr>
            <b/>
            <sz val="8"/>
            <color indexed="81"/>
            <rFont val="Tahoma"/>
            <family val="2"/>
          </rPr>
          <t xml:space="preserve">How do I put the Name of the Entity on this Page?  </t>
        </r>
        <r>
          <rPr>
            <sz val="8"/>
            <color indexed="81"/>
            <rFont val="Tahoma"/>
            <family val="2"/>
          </rPr>
          <t xml:space="preserve">Please go to first sheet tab "Basic Data Input" to enter the name and what County it is in and it will put this information on each page.  (This note will not print.)
</t>
        </r>
      </text>
    </comment>
  </commentList>
</comments>
</file>

<file path=xl/sharedStrings.xml><?xml version="1.0" encoding="utf-8"?>
<sst xmlns="http://schemas.openxmlformats.org/spreadsheetml/2006/main" count="1464" uniqueCount="1172">
  <si>
    <t>TO THE COUNTY BOARD AND COUNTY CLERK OF</t>
  </si>
  <si>
    <t xml:space="preserve">
</t>
  </si>
  <si>
    <t xml:space="preserve"> </t>
  </si>
  <si>
    <t>Line
No.</t>
  </si>
  <si>
    <t xml:space="preserve">  Net Cash Balance</t>
  </si>
  <si>
    <t xml:space="preserve">  Investments</t>
  </si>
  <si>
    <t xml:space="preserve">  County Treasurer's Balance</t>
  </si>
  <si>
    <t>CORRESPONDENCE INFORMATION</t>
  </si>
  <si>
    <t>BOARD CHAIRPERSON</t>
  </si>
  <si>
    <t>PROPERTY TAX RECAP</t>
  </si>
  <si>
    <t xml:space="preserve">     Total Property Tax Requirement</t>
  </si>
  <si>
    <t>PREPARER</t>
  </si>
  <si>
    <r>
      <t xml:space="preserve">The following </t>
    </r>
    <r>
      <rPr>
        <b/>
        <sz val="9"/>
        <rFont val="Arial"/>
        <family val="2"/>
      </rPr>
      <t>PERSONAL AND REAL PROPERTY TAX</t>
    </r>
    <r>
      <rPr>
        <sz val="9"/>
        <rFont val="Arial"/>
        <family val="2"/>
      </rPr>
      <t xml:space="preserve"> is requested for the ensuing year:</t>
    </r>
  </si>
  <si>
    <t>County Clerk's Use ONLY</t>
  </si>
  <si>
    <t xml:space="preserve">  Principal and Interest on Bonds</t>
  </si>
  <si>
    <t xml:space="preserve">  Total Personal and Real Property Tax Required</t>
  </si>
  <si>
    <r>
      <t>CITY/VILLAGE</t>
    </r>
    <r>
      <rPr>
        <b/>
        <sz val="14"/>
        <rFont val="Arial"/>
        <family val="2"/>
      </rPr>
      <t xml:space="preserve"> BUDGET FORM</t>
    </r>
  </si>
  <si>
    <t>TOTAL</t>
  </si>
  <si>
    <t>Governmental:</t>
  </si>
  <si>
    <t xml:space="preserve">  General Government</t>
  </si>
  <si>
    <t xml:space="preserve">  Public Safety - Other</t>
  </si>
  <si>
    <t xml:space="preserve">  Public Safety - Police and Fire</t>
  </si>
  <si>
    <t xml:space="preserve">  Public Works - Streets</t>
  </si>
  <si>
    <t xml:space="preserve">  Public Works - Other</t>
  </si>
  <si>
    <t xml:space="preserve">  Public Health and Social Services</t>
  </si>
  <si>
    <t xml:space="preserve">  Culture and Recreation</t>
  </si>
  <si>
    <t xml:space="preserve">  Community Development</t>
  </si>
  <si>
    <t xml:space="preserve">  Miscellaneous</t>
  </si>
  <si>
    <t>Business-Type Activities:</t>
  </si>
  <si>
    <t xml:space="preserve">  Airport</t>
  </si>
  <si>
    <t xml:space="preserve">  Nursing Home</t>
  </si>
  <si>
    <t xml:space="preserve">  Hospital</t>
  </si>
  <si>
    <t xml:space="preserve">  Electric Utility</t>
  </si>
  <si>
    <t xml:space="preserve">  Solid Waste</t>
  </si>
  <si>
    <t xml:space="preserve">  Transportation</t>
  </si>
  <si>
    <t xml:space="preserve">  Wastewater</t>
  </si>
  <si>
    <t xml:space="preserve">  Water</t>
  </si>
  <si>
    <t xml:space="preserve">  Other</t>
  </si>
  <si>
    <t>Principal</t>
  </si>
  <si>
    <t>Interest</t>
  </si>
  <si>
    <t>Total Bonded Indebtedness</t>
  </si>
  <si>
    <t>Federal Receipts</t>
  </si>
  <si>
    <t>State Receipts: Motor Vehicle Pro-Rate</t>
  </si>
  <si>
    <t>State Receipts: Motor Vehicle Fee</t>
  </si>
  <si>
    <t>State Receipts: State Aid</t>
  </si>
  <si>
    <t>State Receipts: Municipal Equalization Aid</t>
  </si>
  <si>
    <t>State Receipts: Other</t>
  </si>
  <si>
    <t>Local Receipts: Motor Vehicle Tax</t>
  </si>
  <si>
    <t>Local Receipts: Local Option Sales Tax</t>
  </si>
  <si>
    <t>Local Receipts: In Lieu of Tax</t>
  </si>
  <si>
    <t>Local Receipts: Other</t>
  </si>
  <si>
    <t>Transfers In of Surplus Fees</t>
  </si>
  <si>
    <t>Transfers In Other Than Surplus Fees</t>
  </si>
  <si>
    <t>Operating
Expenses (A)</t>
  </si>
  <si>
    <t>Capital
Improvements (B)</t>
  </si>
  <si>
    <t>Other
Capital
Outlay (C)</t>
  </si>
  <si>
    <t>Debt
Service (D)</t>
  </si>
  <si>
    <t>Other (E)</t>
  </si>
  <si>
    <t>(A)</t>
  </si>
  <si>
    <t>(B)</t>
  </si>
  <si>
    <t>(C)</t>
  </si>
  <si>
    <t>(D)</t>
  </si>
  <si>
    <t>(E)</t>
  </si>
  <si>
    <r>
      <t>Operating Expenses</t>
    </r>
    <r>
      <rPr>
        <sz val="10"/>
        <rFont val="Arial"/>
        <family val="2"/>
      </rPr>
      <t xml:space="preserve"> should include Personal Services, Operating Expenses, Supplies and Materials, and Equipment Rental.</t>
    </r>
  </si>
  <si>
    <r>
      <t>Capital Improvements</t>
    </r>
    <r>
      <rPr>
        <sz val="10"/>
        <rFont val="Arial"/>
        <family val="2"/>
      </rPr>
      <t xml:space="preserve"> should include acquisition of real property or acquisition, construction, or extension of any improvements on real property.</t>
    </r>
  </si>
  <si>
    <r>
      <t>Debt Service</t>
    </r>
    <r>
      <rPr>
        <sz val="10"/>
        <rFont val="Arial"/>
        <family val="2"/>
      </rPr>
      <t xml:space="preserve"> should include Bond Principal and Interest Payments, Payments to Retirement Interest-Free Loans from NDA (Airports) and other debt payments.</t>
    </r>
  </si>
  <si>
    <r>
      <t>Other</t>
    </r>
    <r>
      <rPr>
        <sz val="10"/>
        <rFont val="Arial"/>
        <family val="2"/>
      </rPr>
      <t xml:space="preserve"> should include Judgments, Transfers, Transfers of Surplus Fees, and Proprietary Function Funds if a separate budget is filed.</t>
    </r>
  </si>
  <si>
    <t xml:space="preserve">NOTE:  COMPLETE THIS PAGE ONLY IF A SEPARATE PROPRIETARY FUNCTION FUND BUDGET IS </t>
  </si>
  <si>
    <t>THIS SPACE FOR USE OF PROPRIETARY FUNCTION FUNDS ONLY</t>
  </si>
  <si>
    <t>Funds (List)</t>
  </si>
  <si>
    <t>State Receipts: Highway Allocation and Incentives</t>
  </si>
  <si>
    <t>Proprietary Function Funds</t>
  </si>
  <si>
    <r>
      <t>Other Capital Outlay</t>
    </r>
    <r>
      <rPr>
        <sz val="10"/>
        <rFont val="Arial"/>
        <family val="2"/>
      </rPr>
      <t xml:space="preserve"> should include other items to be inventoried (i.e. equipment, vehicles, etc.).</t>
    </r>
  </si>
  <si>
    <t>Calculation of Restricted Funds</t>
  </si>
  <si>
    <t>Total Personal and Real Property Tax Requirements</t>
  </si>
  <si>
    <t>In-Lieu of Tax Payments</t>
  </si>
  <si>
    <t>Motor Vehicle Pro-Rate</t>
  </si>
  <si>
    <t>Motor Vehicle Tax</t>
  </si>
  <si>
    <t>Local Option Sales Tax</t>
  </si>
  <si>
    <t>Transfers of Surplus Fees</t>
  </si>
  <si>
    <t>Highway Allocation and Incentives</t>
  </si>
  <si>
    <t>Motor Vehicle Fee</t>
  </si>
  <si>
    <t>Municipal Equalization Fund</t>
  </si>
  <si>
    <t>TOTAL RESTRICTED FUNDS (A)</t>
  </si>
  <si>
    <t>Bonded Indebtedness</t>
  </si>
  <si>
    <t>Interlocal Agreements/Joint Public Agency Agreements</t>
  </si>
  <si>
    <t>Judgments</t>
  </si>
  <si>
    <t>Refund of Property Taxes to Taxpayers</t>
  </si>
  <si>
    <t>Repairs to Infrastructure Damaged by a Natural Disaster</t>
  </si>
  <si>
    <t>TOTAL LID EXCEPTIONS (B)</t>
  </si>
  <si>
    <t>OPTION 1</t>
  </si>
  <si>
    <t>%</t>
  </si>
  <si>
    <t>(4)</t>
  </si>
  <si>
    <t>(5)</t>
  </si>
  <si>
    <t>(6)</t>
  </si>
  <si>
    <t>ATTACH A COPY OF THE BOARD MINUTES APPROVING THE INCREASE.</t>
  </si>
  <si>
    <t>(7)</t>
  </si>
  <si>
    <t>Please Attach Ballot Sample and Election Results OR Record of Action From Townhall Meeting</t>
  </si>
  <si>
    <t>(8)</t>
  </si>
  <si>
    <t>(9)</t>
  </si>
  <si>
    <t>(10)</t>
  </si>
  <si>
    <t>(11)</t>
  </si>
  <si>
    <t>(12)</t>
  </si>
  <si>
    <t>Municipality Levy Limit Form</t>
  </si>
  <si>
    <t>- - - - - - - - - - - - - - - - - - - - - - - - - - - - - - - - - - - - - Cut Off Here Before Sending To Printer - - - - - - - - - - - - - - - - - - - - - - - - - - - - - - - - - - - - -</t>
  </si>
  <si>
    <t>IN</t>
  </si>
  <si>
    <t>Personal and Real Property Tax Required for Bonds</t>
  </si>
  <si>
    <t xml:space="preserve">Unused Budget Authority Created For Next Year   </t>
  </si>
  <si>
    <t>Day of month</t>
  </si>
  <si>
    <t>Year</t>
  </si>
  <si>
    <t>Time</t>
  </si>
  <si>
    <t>A.M. or P.M.</t>
  </si>
  <si>
    <t>Location</t>
  </si>
  <si>
    <t>Name of County in which Subdivision resides:</t>
  </si>
  <si>
    <t>The Cell Is Locked:</t>
  </si>
  <si>
    <t>You Note Any Errors Or Have Any Problems:</t>
  </si>
  <si>
    <t>(As of the Beginning of the Budget Year)</t>
  </si>
  <si>
    <t xml:space="preserve">     Tax from Line 6</t>
  </si>
  <si>
    <t>Breakdown of Property Tax:</t>
  </si>
  <si>
    <t>NOTICE OF BUDGET HEARING AND BUDGET SUMMARY</t>
  </si>
  <si>
    <t>NOTICE OF SPECIAL HEARING TO SET FINAL TAX REQUEST</t>
  </si>
  <si>
    <t xml:space="preserve">             FILED WITH THE CLERK OF THE MUNICIPALITY.</t>
  </si>
  <si>
    <t>Beginning
Balance</t>
  </si>
  <si>
    <t>Total Budget of
Receipts</t>
  </si>
  <si>
    <t>Total Budget of
Disbursements</t>
  </si>
  <si>
    <t>Cash
Reserve</t>
  </si>
  <si>
    <t>(Forward to Page 2, Line 4)</t>
  </si>
  <si>
    <t>(Forward to Page 3, Line 21)</t>
  </si>
  <si>
    <r>
      <t xml:space="preserve">CITY/VILLAGE - </t>
    </r>
    <r>
      <rPr>
        <b/>
        <sz val="12"/>
        <rFont val="Arial"/>
        <family val="2"/>
      </rPr>
      <t>SUMMARY</t>
    </r>
    <r>
      <rPr>
        <sz val="12"/>
        <rFont val="Arial"/>
        <family val="2"/>
      </rPr>
      <t xml:space="preserve"> </t>
    </r>
    <r>
      <rPr>
        <b/>
        <sz val="12"/>
        <rFont val="Arial"/>
        <family val="2"/>
      </rPr>
      <t xml:space="preserve">PROPRIETARY FUNCTION FUNDS </t>
    </r>
  </si>
  <si>
    <t>To Assist the County For Levy Setting Purposes</t>
  </si>
  <si>
    <t>|</t>
  </si>
  <si>
    <t>Documentation of Transfers of Surplus Fees:</t>
  </si>
  <si>
    <t>(Only complete if Transfers of Surplus Fees Were Budgeted)</t>
  </si>
  <si>
    <t>The Cover Page identifies the Property Tax Request between Principal &amp; Interest on Bonds and All Other Purposes.  If your municipality needs more of a breakdown for levy setting purposes, complete the section below.</t>
  </si>
  <si>
    <t>Please explain where the monies will be transferred from, where the monies will be transferred to, and the reason for the transfer.</t>
  </si>
  <si>
    <t>Transfer From:</t>
  </si>
  <si>
    <t>Transfer To:</t>
  </si>
  <si>
    <t>Property Tax Request by Fund:</t>
  </si>
  <si>
    <t>Property Tax
Request</t>
  </si>
  <si>
    <t>Amount:</t>
  </si>
  <si>
    <t>General Fund</t>
  </si>
  <si>
    <t>Bond Fund</t>
  </si>
  <si>
    <t>__________________ Fund</t>
  </si>
  <si>
    <t>Total Tax Request</t>
  </si>
  <si>
    <t>**</t>
  </si>
  <si>
    <r>
      <t>**</t>
    </r>
    <r>
      <rPr>
        <sz val="10"/>
        <rFont val="Arial"/>
        <family val="2"/>
      </rPr>
      <t xml:space="preserve">  This Amount should agree to the Total Personal and Real Property Tax Required on the Cover Page 1.</t>
    </r>
  </si>
  <si>
    <t>Beginning Balances, Receipts, &amp; Transfers</t>
  </si>
  <si>
    <r>
      <t xml:space="preserve">Proprietary Function Funds </t>
    </r>
    <r>
      <rPr>
        <b/>
        <sz val="8"/>
        <rFont val="Arial"/>
        <family val="2"/>
      </rPr>
      <t>(Only if Page 6 is Used)</t>
    </r>
  </si>
  <si>
    <r>
      <t xml:space="preserve">  Beginning Balance Proprietary Function Funds </t>
    </r>
    <r>
      <rPr>
        <b/>
        <sz val="8"/>
        <rFont val="Arial"/>
        <family val="2"/>
      </rPr>
      <t>(Only If Page 6 is Used)</t>
    </r>
  </si>
  <si>
    <r>
      <t xml:space="preserve">Proprietary Function Funds </t>
    </r>
    <r>
      <rPr>
        <b/>
        <sz val="8"/>
        <rFont val="Arial"/>
        <family val="2"/>
      </rPr>
      <t>(Page 6)</t>
    </r>
  </si>
  <si>
    <r>
      <t>LESS:</t>
    </r>
    <r>
      <rPr>
        <sz val="10"/>
        <rFont val="Arial"/>
        <family val="2"/>
      </rPr>
      <t xml:space="preserve">  Amount Expected to be Spent in Future Budget Years</t>
    </r>
  </si>
  <si>
    <r>
      <t xml:space="preserve">Payments to Retire Interest-Free Loans from the Department of Aeronautics
      </t>
    </r>
    <r>
      <rPr>
        <b/>
        <sz val="10"/>
        <rFont val="Arial"/>
        <family val="2"/>
      </rPr>
      <t>(Public Airports Only)</t>
    </r>
  </si>
  <si>
    <t>Allowable Capital Improvements</t>
  </si>
  <si>
    <r>
      <t xml:space="preserve">Total Disbursements &amp; Transfers </t>
    </r>
    <r>
      <rPr>
        <b/>
        <sz val="8"/>
        <rFont val="Arial"/>
        <family val="2"/>
      </rPr>
      <t>(Line 22, Pg 3, 4 &amp; 5)</t>
    </r>
  </si>
  <si>
    <t>Public Safety Communication Project (Statute 86-416)</t>
  </si>
  <si>
    <t>Public Facilities Construction Projects (Statutes 72-2301 to 72-2308)</t>
  </si>
  <si>
    <t xml:space="preserve">NOTE:  State Statute Section 13-504 requires a uniform summary of the proposed budget statement including each proprietary function fund </t>
  </si>
  <si>
    <t xml:space="preserve">included in a separate proprietary budget statement prepared pursuant to the Municipal Proprietary Function Act.  Proprietary function shall </t>
  </si>
  <si>
    <t xml:space="preserve">mean a water supply or distribution utility, a waste-water collection or treatment utility, an electric generation, transmission, or distribution </t>
  </si>
  <si>
    <t>utility, a gas supply, transmission, or distribution utility, an integrated solid waste management collection, disposal, or handling utility, or a</t>
  </si>
  <si>
    <t>hospital or a nursing home owned by a municipality.</t>
  </si>
  <si>
    <r>
      <t>Total Disbursements &amp; Transfers</t>
    </r>
    <r>
      <rPr>
        <b/>
        <sz val="8"/>
        <rFont val="Arial"/>
        <family val="2"/>
      </rPr>
      <t xml:space="preserve"> (Ln 2 thru 21)</t>
    </r>
  </si>
  <si>
    <r>
      <t xml:space="preserve">Subtotal of Beginning Balances </t>
    </r>
    <r>
      <rPr>
        <b/>
        <sz val="8"/>
        <rFont val="Arial"/>
        <family val="2"/>
      </rPr>
      <t>(Lines 1 thru 4)</t>
    </r>
  </si>
  <si>
    <t>(1)</t>
  </si>
  <si>
    <t>(2)</t>
  </si>
  <si>
    <t>(3)</t>
  </si>
  <si>
    <t>(13)</t>
  </si>
  <si>
    <t>(14)</t>
  </si>
  <si>
    <t>(15)</t>
  </si>
  <si>
    <t>(16)</t>
  </si>
  <si>
    <t>Prior Year Budgeted Capital Improvements that were excluded from Restricted Funds.</t>
  </si>
  <si>
    <t>Capital Improvements (Real Property and Improvements
     on Real Property)</t>
  </si>
  <si>
    <t>(17)</t>
  </si>
  <si>
    <t>(18)</t>
  </si>
  <si>
    <t>(19)</t>
  </si>
  <si>
    <t>(20)</t>
  </si>
  <si>
    <t>(21)</t>
  </si>
  <si>
    <t>(22)</t>
  </si>
  <si>
    <t>(23)</t>
  </si>
  <si>
    <t>(24)</t>
  </si>
  <si>
    <t>(25)</t>
  </si>
  <si>
    <t>(26)</t>
  </si>
  <si>
    <t>(27)</t>
  </si>
  <si>
    <t>(28)</t>
  </si>
  <si>
    <t>Option 2 - (A)</t>
  </si>
  <si>
    <t>Option 2 - (B)</t>
  </si>
  <si>
    <t>Option 2 - (C)</t>
  </si>
  <si>
    <t>TOTAL ALLOWABLE PERCENT INCREASE = Line (2) + Line (3) + Line (4) + Line (5)</t>
  </si>
  <si>
    <t>Allowable Dollar Amount of Increase to Restricted Funds = Line (1) x Line (6)</t>
  </si>
  <si>
    <t>Total Restricted Funds Authority = Line (1) + Line (7)</t>
  </si>
  <si>
    <t>Total Unused Restricted Funds Authority = Line (8) - Line (9)</t>
  </si>
  <si>
    <t>/</t>
  </si>
  <si>
    <t>=</t>
  </si>
  <si>
    <t>Multiply times
100 To get %</t>
  </si>
  <si>
    <t># of Board Members
voting "Yes" for Increase</t>
  </si>
  <si>
    <r>
      <t xml:space="preserve">Personal and Real Property Taxes </t>
    </r>
    <r>
      <rPr>
        <b/>
        <sz val="8"/>
        <rFont val="Arial"/>
        <family val="2"/>
      </rPr>
      <t>(Columns 1 and 2 - See Preparation Guidelines)</t>
    </r>
  </si>
  <si>
    <r>
      <t>LESS:</t>
    </r>
    <r>
      <rPr>
        <sz val="10"/>
        <rFont val="Arial"/>
        <family val="2"/>
      </rPr>
      <t xml:space="preserve">  Amount of prior year capital improvements that were excluded from previous lid calculations but were not spent and now budgeted this fiscal year  </t>
    </r>
    <r>
      <rPr>
        <i/>
        <sz val="10"/>
        <rFont val="Arial"/>
        <family val="2"/>
      </rPr>
      <t xml:space="preserve">(cannot exclude same capital improvements from more than one lid calculation.)
</t>
    </r>
    <r>
      <rPr>
        <sz val="10"/>
        <rFont val="Arial"/>
        <family val="2"/>
      </rPr>
      <t>Agrees to Line (6).</t>
    </r>
  </si>
  <si>
    <t>Dates-Bonds</t>
  </si>
  <si>
    <t>Subdivision ID</t>
  </si>
  <si>
    <t>Entity</t>
  </si>
  <si>
    <t>County</t>
  </si>
  <si>
    <t>Received</t>
  </si>
  <si>
    <t>OutstandingDebt:Principal</t>
  </si>
  <si>
    <t>OutstandingDebt:Interest</t>
  </si>
  <si>
    <t>OutstandingDebt:Total</t>
  </si>
  <si>
    <t>NetCashBalance:2007-2008</t>
  </si>
  <si>
    <t>Investments:2007-2008</t>
  </si>
  <si>
    <t>CountyTreasurersBalance:2007-2008</t>
  </si>
  <si>
    <t>BegBalPropriety:2007-2008</t>
  </si>
  <si>
    <t>SubtotalBeginningBalance:2007-2008</t>
  </si>
  <si>
    <t>PersonalRealPropertyTax:2007-2008</t>
  </si>
  <si>
    <t>FederalReceipts:2007-2008</t>
  </si>
  <si>
    <t>StateReceipts:MotorVehicleProRate:2007-2008</t>
  </si>
  <si>
    <t>StateReceipts:MIRF:2007-2008</t>
  </si>
  <si>
    <t>StateReceipts:HighwayAllocation:2007-2008</t>
  </si>
  <si>
    <t>StateReceipts:MotorVehicleFee:2007-2008</t>
  </si>
  <si>
    <t>StateReceipts:StateAid:2007-2008</t>
  </si>
  <si>
    <t>StateReceipts:MuniEqualAid:2007-2008</t>
  </si>
  <si>
    <t>StateReceipts:Other:2007-2008</t>
  </si>
  <si>
    <t>LocalReceipts:MotorVehicleTax:2007-2008</t>
  </si>
  <si>
    <t>LocalReceipts:LocalOptionSalesTax:2007-2008</t>
  </si>
  <si>
    <t>LocalReceipts:InLieuOfTax:2007-2008</t>
  </si>
  <si>
    <t>LocalReceipts:Other:2007-2008</t>
  </si>
  <si>
    <t>TransfersInOfSurplusFees:2007-2008</t>
  </si>
  <si>
    <t>TransfersInOtherThanSurplus:2007-2008</t>
  </si>
  <si>
    <t>ProprietaryFunctionFunds:2007-2008</t>
  </si>
  <si>
    <t>TotalResourcesAvailable:2007-2008</t>
  </si>
  <si>
    <t>BalanceForwardCashReserve:2007-2008</t>
  </si>
  <si>
    <t>NetCashBalance:2008-2009</t>
  </si>
  <si>
    <t>Investments:2008-2009</t>
  </si>
  <si>
    <t>CountyTreasurersBalance:2008-2009</t>
  </si>
  <si>
    <t>BegBalPropriety:2008-2009</t>
  </si>
  <si>
    <t>SubtotalBeginningBalance:2008-2009</t>
  </si>
  <si>
    <t>PersonalRealPropertyTax:2008-2009</t>
  </si>
  <si>
    <t>FederalReceipts:2008-2009</t>
  </si>
  <si>
    <t>StateReceipts:MotorVehicleProRate:2008-2009</t>
  </si>
  <si>
    <t>StateReceipts:MIRF:2008-2009</t>
  </si>
  <si>
    <t>StateReceipts:HighwayAllocation:2008-2009</t>
  </si>
  <si>
    <t>StateReceipts:MotorVehicleFee:2008-2009</t>
  </si>
  <si>
    <t>StateReceipts:StateAid:2008-2009</t>
  </si>
  <si>
    <t>StateReceipts:MuniEqualAid:2008-2009</t>
  </si>
  <si>
    <t>StateReceipts:Other:2008-2009</t>
  </si>
  <si>
    <t>LocalReceipts:MotorVehicleTax:2008-2009</t>
  </si>
  <si>
    <t>LocalReceipts:LocalOptionSalesTax:2008-2009</t>
  </si>
  <si>
    <t>LocalReceipts:InLieuOfTax:2008-2009</t>
  </si>
  <si>
    <t>LocalReceipts:Other:2008-2009</t>
  </si>
  <si>
    <t>TransfersInOfSurplusFees:2008-2009</t>
  </si>
  <si>
    <t>TransfersInOtherThanSurplus:2008-2009</t>
  </si>
  <si>
    <t>ProprietaryFunctionFunds:2008-2009</t>
  </si>
  <si>
    <t>TotalResourcesAvailable:2008-2009</t>
  </si>
  <si>
    <t>BalanceForwardCashReserve:2008-2009</t>
  </si>
  <si>
    <t>x</t>
  </si>
  <si>
    <t>NetCashBalance:2009-2010</t>
  </si>
  <si>
    <t>Investments:2009-2010</t>
  </si>
  <si>
    <t>CountyTreasurersBalance:2009-2010</t>
  </si>
  <si>
    <t>BegBalPropriety:2009-2010</t>
  </si>
  <si>
    <t>SubtotalBeginningBalance:2009-2010</t>
  </si>
  <si>
    <t>PersonalRealPropertyTax:2009-2010</t>
  </si>
  <si>
    <t>FederalReceipts:2009-2010</t>
  </si>
  <si>
    <t>StateReceipts:MotorVehicleProRate:2009-2010</t>
  </si>
  <si>
    <t>StateReceipts:MIRF:2009-2010</t>
  </si>
  <si>
    <t>StateReceipts:HighwayAllocation:2009-2010</t>
  </si>
  <si>
    <t>StateReceipts:MotorVehicleFee:2009-2010</t>
  </si>
  <si>
    <t>StateReceipts:StateAid:2009-2010</t>
  </si>
  <si>
    <t>StateReceipts:MuniEqualAid:2009-2010</t>
  </si>
  <si>
    <t>StateReceipts:Other:2009-2010</t>
  </si>
  <si>
    <t>LocalReceipts:MotorVehicleTax:2009-2010</t>
  </si>
  <si>
    <t>LocalReceipts:LocalOptionSalesTax:2009-2010</t>
  </si>
  <si>
    <t>LocalReceipts:InLieuOfTax:2009-2010</t>
  </si>
  <si>
    <t>LocalReceipts:Other:2009-2010</t>
  </si>
  <si>
    <t>TransfersInOfSurplusFees:2009-2010</t>
  </si>
  <si>
    <t>TransfersInOtherThanSurplus:2009-2010</t>
  </si>
  <si>
    <t>ProprietaryFunctionFunds:2009-2010</t>
  </si>
  <si>
    <t>TotalResourcesAvailable:2009-2010</t>
  </si>
  <si>
    <t>BalanceForwardCashReserve:2009-2010</t>
  </si>
  <si>
    <t>Gov:GenGov:Operating:2009-2010</t>
  </si>
  <si>
    <t>Gov:GenGov:Capital:2009-2010</t>
  </si>
  <si>
    <t>Gov:GenGov:OtherCapital:2009-2010</t>
  </si>
  <si>
    <t>Gov:GenGov:Debt:2009-2010</t>
  </si>
  <si>
    <t>Gov:GenGov:Other:2009-2010</t>
  </si>
  <si>
    <t>Gov:GenGov:Total:2009-2010</t>
  </si>
  <si>
    <t>Gov:PublicSafety:PoliceFire:Operating:2009-2010</t>
  </si>
  <si>
    <t>Gov:PublicSafety:PoliceFire:Capital:2009-2010</t>
  </si>
  <si>
    <t>Gov:PublicSafety:PoliceFire:OtherCapital:2009-2010</t>
  </si>
  <si>
    <t>Gov:PublicSafety:PoliceFire:Debt:2009-2010</t>
  </si>
  <si>
    <t>Gov:PublicSafety:PoliceFire:Other:2009-2010</t>
  </si>
  <si>
    <t>Gov:PublicSafety:PoliceFire:Total:2009-2010</t>
  </si>
  <si>
    <t>Gov:PublicSafety:Other:Operating:2009-2010</t>
  </si>
  <si>
    <t>Gov:PublicSafety:Other:Capital:2009-2010</t>
  </si>
  <si>
    <t>Gov:PublicSafety:Other:OtherCapital:2009-2010</t>
  </si>
  <si>
    <t>Gov:PublicSafety:Other:Debt:2009-2010</t>
  </si>
  <si>
    <t>Gov:PublicSafety:Other:Other:2009-2010</t>
  </si>
  <si>
    <t>Gov:PublicSafety:Other:Total:2009-2010</t>
  </si>
  <si>
    <t>Gov:PublicWorks:Streets:Operating:2009-2010</t>
  </si>
  <si>
    <t>Gov:PublicWorks:Streets:Capital:2009-2010</t>
  </si>
  <si>
    <t>Gov:PublicWorks:Streets:OtherCapital:2009-2010</t>
  </si>
  <si>
    <t>Gov:PublicWorks:Streets:Debt:2009-2010</t>
  </si>
  <si>
    <t>Gov:PublicWorks:Streets:Other:2009-2010</t>
  </si>
  <si>
    <t>Gov:PublicWorks:Streets:Total:2009-2010</t>
  </si>
  <si>
    <t>Gov:PublicWorks:Other:Operating:2009-2010</t>
  </si>
  <si>
    <t>Gov:PublicWorks:Other:Capital:2009-2010</t>
  </si>
  <si>
    <t>Gov:PublicWorks:Other:OtherCapital:2009-2010</t>
  </si>
  <si>
    <t>Gov:PublicWorks:Other:Debt:2009-2010</t>
  </si>
  <si>
    <t>Gov:PublicWorks:Other:Other:2009-2010</t>
  </si>
  <si>
    <t>Gov:PublicWorks:Other:Total:2009-2010</t>
  </si>
  <si>
    <t>Gov:PublicHealthSS:Operating:2009-2010</t>
  </si>
  <si>
    <t>Gov:PublicHealthSS:Capital:2009-2010</t>
  </si>
  <si>
    <t>Gov:PublicHealthSS:OtherCapital:2009-2010</t>
  </si>
  <si>
    <t>Gov:PublicHealthSS:Debt:2009-2010</t>
  </si>
  <si>
    <t>Gov:PublicHealthSS:Other:2009-2010</t>
  </si>
  <si>
    <t>Gov:PublicHealthSS:Total:2009-2010</t>
  </si>
  <si>
    <t>Gov:CultureRec:Operating:2009-2010</t>
  </si>
  <si>
    <t>Gov:CultureRec:Capital:2009-2010</t>
  </si>
  <si>
    <t>Gov:CultureRec:OtherCapital:2009-2010</t>
  </si>
  <si>
    <t>Gov:CultureRec:Debt:2009-2010</t>
  </si>
  <si>
    <t>Gov:CultureRec:Other:2009-2010</t>
  </si>
  <si>
    <t>Gov:CultureRec:Total:2009-2010</t>
  </si>
  <si>
    <t>Gov:CommDevelop:Operating:2009-2010</t>
  </si>
  <si>
    <t>Gov:CommDevelop:Capital:2009-2010</t>
  </si>
  <si>
    <t>Gov:CommDevelop:OtherCapital:2009-2010</t>
  </si>
  <si>
    <t>Gov:CommDevelop:Debt:2009-2010</t>
  </si>
  <si>
    <t>Gov:CommDevelop:Other:2009-2010</t>
  </si>
  <si>
    <t>Gov:CommDevelop:Total:2009-2010</t>
  </si>
  <si>
    <t>Gov:Miscellaneous:Operating:2009-2010</t>
  </si>
  <si>
    <t>Gov:Miscellaneous:Capital:2009-2010</t>
  </si>
  <si>
    <t>Gov:Miscellaneous:OtherCapital:2009-2010</t>
  </si>
  <si>
    <t>Gov:Miscellaneous:Debt:2009-2010</t>
  </si>
  <si>
    <t>Gov:Miscellaneous:Other:2009-2010</t>
  </si>
  <si>
    <t>Gov:Miscellaneous:Total:2009-2010</t>
  </si>
  <si>
    <t>Bus-Type:Airport:Operating:2009-2010</t>
  </si>
  <si>
    <t>Bus-Type:Airport:Capital:2009-2010</t>
  </si>
  <si>
    <t>Bus-Type:Airport:OtherCapital:2009-2010</t>
  </si>
  <si>
    <t>Bus-Type:Airport:Debt:2009-2010</t>
  </si>
  <si>
    <t>Bus-Type:Airport:Other:2009-2010</t>
  </si>
  <si>
    <t>Bus-Type:Airport:Total:2009-2010</t>
  </si>
  <si>
    <t>Bus-Type:NursingHome:Operating:2009-2010</t>
  </si>
  <si>
    <t>Bus-Type:NursingHome:Capital:2009-2010</t>
  </si>
  <si>
    <t>Bus-Type:NursingHome:OtherCapital:2009-2010</t>
  </si>
  <si>
    <t>Bus-Type:NursingHome:Debt:2009-2010</t>
  </si>
  <si>
    <t>Bus-Type:NursingHome:Other:2009-2010</t>
  </si>
  <si>
    <t>Bus-Type:NursingHome:Total:2009-2010</t>
  </si>
  <si>
    <t>Bus-Type:Hospital:Operating:2009-2010</t>
  </si>
  <si>
    <t>Bus-Type:Hospital:Capital:2009-2010</t>
  </si>
  <si>
    <t>Bus-Type:Hospital:OtherCapital:2009-2010</t>
  </si>
  <si>
    <t>Bus-Type:Hospital:Debt:2009-2010</t>
  </si>
  <si>
    <t>Bus-Type:Hospital:Other:2009-2010</t>
  </si>
  <si>
    <t>Bus-Type:Hospital:Total:2009-2010</t>
  </si>
  <si>
    <t>Bus-Type:ElectricUtility:Operating:2009-2010</t>
  </si>
  <si>
    <t>Bus-Type:ElectricUtility:Capital:2009-2010</t>
  </si>
  <si>
    <t>Bus-Type:ElectricUtility:OtherCapital:2009-2010</t>
  </si>
  <si>
    <t>Bus-Type:ElectricUtility:Debt:2009-2010</t>
  </si>
  <si>
    <t>Bus-Type:ElectricUtility:Other:2009-2010</t>
  </si>
  <si>
    <t>Bus-Type:ElectricUtility:Total:2009-2010</t>
  </si>
  <si>
    <t>Bus-Type:SolidWaste:Operating:2009-2010</t>
  </si>
  <si>
    <t>Bus-Type:SolidWaste:Capital:2009-2010</t>
  </si>
  <si>
    <t>Bus-Type:SolidWaste:OtherCapital:2009-2010</t>
  </si>
  <si>
    <t>Bus-Type:SolidWaste:Debt:2009-2010</t>
  </si>
  <si>
    <t>Bus-Type:SolidWaste:Other:2009-2010</t>
  </si>
  <si>
    <t>Bus-Type:SolidWaste:Total:2009-2010</t>
  </si>
  <si>
    <t>Bus-Type:Transportation:Operating:2009-2010</t>
  </si>
  <si>
    <t>Bus-Type:Transportation:Capital:2009-2010</t>
  </si>
  <si>
    <t>Bus-Type:Transportation:OtherCapital:2009-2010</t>
  </si>
  <si>
    <t>Bus-Type:Transportation:Debt:2009-2010</t>
  </si>
  <si>
    <t>Bus-Type:Transportation:Other:2009-2010</t>
  </si>
  <si>
    <t>Bus-Type:Transportation:Total:2009-2010</t>
  </si>
  <si>
    <t>Bus-Type:Wastewater:Operating:2009-2010</t>
  </si>
  <si>
    <t>Bus-Type:Wastewater:Capital:2009-2010</t>
  </si>
  <si>
    <t>Bus-Type:Wastewater:OtherCapital:2009-2010</t>
  </si>
  <si>
    <t>Bus-Type:Wastewater:Debt:2009-2010</t>
  </si>
  <si>
    <t>Bus-Type:Wastewater:Other:2009-2010</t>
  </si>
  <si>
    <t>Bus-Type:Wastewater:Total:2009-2010</t>
  </si>
  <si>
    <t>Bus-Type:Water:Operating:2009-2010</t>
  </si>
  <si>
    <t>Bus-Type:Water:Capital:2009-2010</t>
  </si>
  <si>
    <t>Bus-Type:Water:OtherCapital:2009-2010</t>
  </si>
  <si>
    <t>Bus-Type:Water:Debt:2009-2010</t>
  </si>
  <si>
    <t>Bus-Type:Water:Other:2009-2010</t>
  </si>
  <si>
    <t>Bus-Type:Water:Total:2009-2010</t>
  </si>
  <si>
    <t>Bus-Type:Other:Operating:2009-2010</t>
  </si>
  <si>
    <t>Bus-Type:Other:Capital:2009-2010</t>
  </si>
  <si>
    <t>Bus-Type:Other:OtherCapital:2009-2010</t>
  </si>
  <si>
    <t>Bus-Type:Other:Debt:2009-2010</t>
  </si>
  <si>
    <t>Bus-Type:Other:Other:2009-2010</t>
  </si>
  <si>
    <t>Bus-Type:Other:Total:2009-2010</t>
  </si>
  <si>
    <t>ProprietaryFunctionFunds:Other:2009-2010</t>
  </si>
  <si>
    <t>ProprietaryFunctionFunds:Total:2009-2010</t>
  </si>
  <si>
    <t>TotalDisbursements:Operating:2009-2010</t>
  </si>
  <si>
    <t>TotalDisbursements:Capital:2009-2010</t>
  </si>
  <si>
    <t>TotalDisbursements:OtherCapital:2009-2010</t>
  </si>
  <si>
    <t>TotalDisbursements:Debt:2009-2010</t>
  </si>
  <si>
    <t>TotalDisbursements:Other:2009-2010</t>
  </si>
  <si>
    <t>TotalDisbursements:Total:2009-2010</t>
  </si>
  <si>
    <t>PT:PrincipalInterestBonds</t>
  </si>
  <si>
    <t>PT:AllOtherPurposes</t>
  </si>
  <si>
    <t>PT:TotalRequest</t>
  </si>
  <si>
    <t>Support:TaxRequirement</t>
  </si>
  <si>
    <t>Support:InLieuOfTaxPayments</t>
  </si>
  <si>
    <t>Support:MotorVehicleProRate</t>
  </si>
  <si>
    <t>Support:PYCapitalImprovements</t>
  </si>
  <si>
    <t>Support:PYAmountSpent</t>
  </si>
  <si>
    <t>Support:PYAmountExpectedtoSpend</t>
  </si>
  <si>
    <t>Support:TotalPYCapImprovement</t>
  </si>
  <si>
    <t>Support:MotorVehicleTax</t>
  </si>
  <si>
    <t>Support:LocalOptionSalesTax</t>
  </si>
  <si>
    <t>Support:TransfersSurplusFees</t>
  </si>
  <si>
    <t>Support:ExcessTaxCollections</t>
  </si>
  <si>
    <t>Support:InsurancePremiumTax</t>
  </si>
  <si>
    <t>Support:HighwayAllocation</t>
  </si>
  <si>
    <t>Support:MIRF</t>
  </si>
  <si>
    <t>Support:MotorVehicleFee</t>
  </si>
  <si>
    <t>Support:MunicipalEqualizationFund</t>
  </si>
  <si>
    <t>Support:StatePrisionerReimbursement</t>
  </si>
  <si>
    <t>Support:CountyPropertyTaxRelief</t>
  </si>
  <si>
    <t>Support:StateAid</t>
  </si>
  <si>
    <t>Support:ReimbIndigentDefense</t>
  </si>
  <si>
    <t>Support:LicenseOccupationTax</t>
  </si>
  <si>
    <t>Subtotal:RestrictedFunds:1</t>
  </si>
  <si>
    <t>Subtotal:RestrictedFunds:2</t>
  </si>
  <si>
    <t>Support:TotalRestrictedFunds</t>
  </si>
  <si>
    <t>Support:CapitalImprovements</t>
  </si>
  <si>
    <t>Support:PYCapImprovements</t>
  </si>
  <si>
    <t>Support:AllowableCapital</t>
  </si>
  <si>
    <t>Support:BondedIndebtedness</t>
  </si>
  <si>
    <t>Support:PublicFacilities</t>
  </si>
  <si>
    <t>Support:InterlocalAgreements</t>
  </si>
  <si>
    <t>Support:PublicSafety</t>
  </si>
  <si>
    <t>Support:PymtsRetireLoans</t>
  </si>
  <si>
    <t>Support:Judgments</t>
  </si>
  <si>
    <t>Support:RefundPropertyTax</t>
  </si>
  <si>
    <t>Support:RepairsInfrastructure</t>
  </si>
  <si>
    <t>Support:GroundwaterMgmt</t>
  </si>
  <si>
    <t>Support:TotalLidExceptions</t>
  </si>
  <si>
    <t>Lid:Line1</t>
  </si>
  <si>
    <t>Lid:Line2</t>
  </si>
  <si>
    <t>Lid:Line2-1</t>
  </si>
  <si>
    <t>Lid:Line2-2</t>
  </si>
  <si>
    <t>Lid:Line3</t>
  </si>
  <si>
    <t>Lid:Line4</t>
  </si>
  <si>
    <t>Lid:BaseRevenueNeed_Comm_College</t>
  </si>
  <si>
    <t>Lid:AllowableGrowth_Comm_College</t>
  </si>
  <si>
    <t>Lid:Line5</t>
  </si>
  <si>
    <t>Lid:Line6</t>
  </si>
  <si>
    <t>Lid:Line7</t>
  </si>
  <si>
    <t>Lid:Line8</t>
  </si>
  <si>
    <t>Lid:Line9</t>
  </si>
  <si>
    <t>Lid:Line10</t>
  </si>
  <si>
    <t>Lid:Line11</t>
  </si>
  <si>
    <t>Lid:Line12</t>
  </si>
  <si>
    <t>2009Valuation</t>
  </si>
  <si>
    <t>2008-2009</t>
  </si>
  <si>
    <t>2007-2008</t>
  </si>
  <si>
    <t>Gov:GenGov:Operating:2008-2009</t>
  </si>
  <si>
    <t>Gov:GenGov:Capital:2008-2009</t>
  </si>
  <si>
    <t>Gov:GenGov:OtherCapital:2008-2009</t>
  </si>
  <si>
    <t>Gov:GenGov:Debt:2008-2009</t>
  </si>
  <si>
    <t>Gov:GenGov:Other:2008-2009</t>
  </si>
  <si>
    <t>Gov:GenGov:Total:2008-2009</t>
  </si>
  <si>
    <t>Gov:PublicSafety:PoliceFire:Operating:2008-2009</t>
  </si>
  <si>
    <t>Gov:PublicSafety:PoliceFire:Capital:2008-2009</t>
  </si>
  <si>
    <t>Gov:PublicSafety:PoliceFire:OtherCapital:2008-2009</t>
  </si>
  <si>
    <t>Gov:PublicSafety:PoliceFire:Debt:2008-2009</t>
  </si>
  <si>
    <t>Gov:PublicSafety:PoliceFire:Other:2008-2009</t>
  </si>
  <si>
    <t>Gov:PublicSafety:PoliceFire:Total:2008-2009</t>
  </si>
  <si>
    <t>Gov:PublicSafety:Other:Operating:2008-2009</t>
  </si>
  <si>
    <t>Gov:PublicSafety:Other:Capital:2008-2009</t>
  </si>
  <si>
    <t>Gov:PublicSafety:Other:OtherCapital:2008-2009</t>
  </si>
  <si>
    <t>Gov:PublicSafety:Other:Debt:2008-2009</t>
  </si>
  <si>
    <t>Gov:PublicSafety:Other:Other:2008-2009</t>
  </si>
  <si>
    <t>Gov:PublicSafety:Other:Total:2008-2009</t>
  </si>
  <si>
    <t>Gov:PublicWorks:Streets:Operating:2008-2009</t>
  </si>
  <si>
    <t>Gov:PublicWorks:Streets:Capital:2008-2009</t>
  </si>
  <si>
    <t>Gov:PublicWorks:Streets:OtherCapital:2008-2009</t>
  </si>
  <si>
    <t>Gov:PublicWorks:Streets:Debt:2008-2009</t>
  </si>
  <si>
    <t>Gov:PublicWorks:Streets:Other:2008-2009</t>
  </si>
  <si>
    <t>Gov:PublicWorks:Streets:Total:2008-2009</t>
  </si>
  <si>
    <t>Gov:PublicWorks:Other:Operating:2008-2009</t>
  </si>
  <si>
    <t>Gov:PublicWorks:Other:Capital:2008-2009</t>
  </si>
  <si>
    <t>Gov:PublicWorks:Other:OtherCapital:2008-2009</t>
  </si>
  <si>
    <t>Gov:PublicWorks:Other:Debt:2008-2009</t>
  </si>
  <si>
    <t>Gov:PublicWorks:Other:Other:2008-2009</t>
  </si>
  <si>
    <t>Gov:PublicWorks:Other:Total:2008-2009</t>
  </si>
  <si>
    <t>Gov:PublicHealthSS:Operating:2008-2009</t>
  </si>
  <si>
    <t>Gov:PublicHealthSS:Capital:2008-2009</t>
  </si>
  <si>
    <t>Gov:PublicHealthSS:OtherCapital:2008-2009</t>
  </si>
  <si>
    <t>Gov:PublicHealthSS:Debt:2008-2009</t>
  </si>
  <si>
    <t>Gov:PublicHealthSS:Other:2008-2009</t>
  </si>
  <si>
    <t>Gov:PublicHealthSS:Total:2008-2009</t>
  </si>
  <si>
    <t>Gov:CultureRec:Operating:2008-2009</t>
  </si>
  <si>
    <t>Gov:CultureRec:Capital:2008-2009</t>
  </si>
  <si>
    <t>Gov:CultureRec:OtherCapital:2008-2009</t>
  </si>
  <si>
    <t>Gov:CultureRec:Debt:2008-2009</t>
  </si>
  <si>
    <t>Gov:CultureRec:Other:2008-2009</t>
  </si>
  <si>
    <t>Gov:CultureRec:Total:2008-2009</t>
  </si>
  <si>
    <t>Gov:CommDevelop:Operating:2008-2009</t>
  </si>
  <si>
    <t>Gov:CommDevelop:Capital:2008-2009</t>
  </si>
  <si>
    <t>Gov:CommDevelop:OtherCapital:2008-2009</t>
  </si>
  <si>
    <t>Gov:CommDevelop:Debt:2008-2009</t>
  </si>
  <si>
    <t>Gov:CommDevelop:Other:2008-2009</t>
  </si>
  <si>
    <t>Gov:CommDevelop:Total:2008-2009</t>
  </si>
  <si>
    <t>Gov:Miscellaneous:Operating:2008-2009</t>
  </si>
  <si>
    <t>Gov:Miscellaneous:Capital:2008-2009</t>
  </si>
  <si>
    <t>Gov:Miscellaneous:OtherCapital:2008-2009</t>
  </si>
  <si>
    <t>Gov:Miscellaneous:Debt:2008-2009</t>
  </si>
  <si>
    <t>Gov:Miscellaneous:Other:2008-2009</t>
  </si>
  <si>
    <t>Gov:Miscellaneous:Total:2008-2009</t>
  </si>
  <si>
    <t>Bus-Type:Airport:Operating:2008-2009</t>
  </si>
  <si>
    <t>Bus-Type:Airport:Capital:2008-2009</t>
  </si>
  <si>
    <t>Bus-Type:Airport:OtherCapital:2008-2009</t>
  </si>
  <si>
    <t>Bus-Type:Airport:Debt:2008-2009</t>
  </si>
  <si>
    <t>Bus-Type:Airport:Other:2008-2009</t>
  </si>
  <si>
    <t>Bus-Type:Airport:Total:2008-2009</t>
  </si>
  <si>
    <t>Bus-Type:NursingHome:Operating:2008-2009</t>
  </si>
  <si>
    <t>Bus-Type:NursingHome:Capital:2008-2009</t>
  </si>
  <si>
    <t>Bus-Type:NursingHome:OtherCapital:2008-2009</t>
  </si>
  <si>
    <t>Bus-Type:NursingHome:Debt:2008-2009</t>
  </si>
  <si>
    <t>Bus-Type:NursingHome:Other:2008-2009</t>
  </si>
  <si>
    <t>Bus-Type:NursingHome:Total:2008-2009</t>
  </si>
  <si>
    <t>Bus-Type:Hospital:Operating:2008-2009</t>
  </si>
  <si>
    <t>Bus-Type:Hospital:Capital:2008-2009</t>
  </si>
  <si>
    <t>Bus-Type:Hospital:OtherCapital:2008-2009</t>
  </si>
  <si>
    <t>Bus-Type:Hospital:Debt:2008-2009</t>
  </si>
  <si>
    <t>Bus-Type:Hospital:Other:2008-2009</t>
  </si>
  <si>
    <t>Bus-Type:Hospital:Total:2008-2009</t>
  </si>
  <si>
    <t>Bus-Type:ElectricUtility:Operating:2008-2009</t>
  </si>
  <si>
    <t>Bus-Type:ElectricUtility:Capital:2008-2009</t>
  </si>
  <si>
    <t>Bus-Type:ElectricUtility:OtherCapital:2008-2009</t>
  </si>
  <si>
    <t>Bus-Type:ElectricUtility:Debt:2008-2009</t>
  </si>
  <si>
    <t>Bus-Type:ElectricUtility:Other:2008-2009</t>
  </si>
  <si>
    <t>Bus-Type:ElectricUtility:Total:2008-2009</t>
  </si>
  <si>
    <t>Bus-Type:SolidWaste:Operating:2008-2009</t>
  </si>
  <si>
    <t>Bus-Type:SolidWaste:Capital:2008-2009</t>
  </si>
  <si>
    <t>Bus-Type:SolidWaste:OtherCapital:2008-2009</t>
  </si>
  <si>
    <t>Bus-Type:SolidWaste:Debt:2008-2009</t>
  </si>
  <si>
    <t>Bus-Type:SolidWaste:Other:2008-2009</t>
  </si>
  <si>
    <t>Bus-Type:SolidWaste:Total:2008-2009</t>
  </si>
  <si>
    <t>Bus-Type:Transportation:Operating:2008-2009</t>
  </si>
  <si>
    <t>Bus-Type:Transportation:Capital:2008-2009</t>
  </si>
  <si>
    <t>Bus-Type:Transportation:OtherCapital:2008-2009</t>
  </si>
  <si>
    <t>Bus-Type:Transportation:Debt:2008-2009</t>
  </si>
  <si>
    <t>Bus-Type:Transportation:Other:2008-2009</t>
  </si>
  <si>
    <t>Bus-Type:Transportation:Total:2008-2009</t>
  </si>
  <si>
    <t>Bus-Type:Wastewater:Operating:2008-2009</t>
  </si>
  <si>
    <t>Bus-Type:Wastewater:Capital:2008-2009</t>
  </si>
  <si>
    <t>Bus-Type:Wastewater:OtherCapital:2008-2009</t>
  </si>
  <si>
    <t>Bus-Type:Wastewater:Debt:2008-2009</t>
  </si>
  <si>
    <t>Bus-Type:Wastewater:Other:2008-2009</t>
  </si>
  <si>
    <t>Bus-Type:Wastewater:Total:2008-2009</t>
  </si>
  <si>
    <t>Bus-Type:Water:Operating:2008-2009</t>
  </si>
  <si>
    <t>Bus-Type:Water:Capital:2008-2009</t>
  </si>
  <si>
    <t>Bus-Type:Water:OtherCapital:2008-2009</t>
  </si>
  <si>
    <t>Bus-Type:Water:Debt:2008-2009</t>
  </si>
  <si>
    <t>Bus-Type:Water:Other:2008-2009</t>
  </si>
  <si>
    <t>Bus-Type:Water:Total:2008-2009</t>
  </si>
  <si>
    <t>Bus-Type:Other:Operating:2008-2009</t>
  </si>
  <si>
    <t>Bus-Type:Other:Capital:2008-2009</t>
  </si>
  <si>
    <t>Bus-Type:Other:OtherCapital:2008-2009</t>
  </si>
  <si>
    <t>Bus-Type:Other:Debt:2008-2009</t>
  </si>
  <si>
    <t>Bus-Type:Other:Other:2008-2009</t>
  </si>
  <si>
    <t>Bus-Type:Other:Total:2008-2009</t>
  </si>
  <si>
    <t>ProprietaryFunctionFunds:Other:2008-2009</t>
  </si>
  <si>
    <t>ProprietaryFunctionFunds:Total:2008-2009</t>
  </si>
  <si>
    <t>TotalDisbursements:Operating:2008-2009</t>
  </si>
  <si>
    <t>TotalDisbursements:Capital:2008-2009</t>
  </si>
  <si>
    <t>TotalDisbursements:OtherCapital:2008-2009</t>
  </si>
  <si>
    <t>TotalDisbursements:Debt:2008-2009</t>
  </si>
  <si>
    <t>TotalDisbursements:Other:2008-2009</t>
  </si>
  <si>
    <t>TotalDisbursements:Total:2008-2009</t>
  </si>
  <si>
    <t>Gov:GenGov:Operating:2007-2008</t>
  </si>
  <si>
    <t>Gov:GenGov:Capital:2007-2008</t>
  </si>
  <si>
    <t>Gov:GenGov:OtherCapital:2007-2008</t>
  </si>
  <si>
    <t>Gov:GenGov:Debt:2007-2008</t>
  </si>
  <si>
    <t>Gov:GenGov:Other:2007-2008</t>
  </si>
  <si>
    <t>Gov:GenGov:Total:2007-2008</t>
  </si>
  <si>
    <t>Gov:PublicSafety:PoliceFire:Operating:2007-2008</t>
  </si>
  <si>
    <t>Gov:PublicSafety:PoliceFire:Capital:2007-2008</t>
  </si>
  <si>
    <t>Gov:PublicSafety:PoliceFire:OtherCapital:2007-2008</t>
  </si>
  <si>
    <t>Gov:PublicSafety:PoliceFire:Debt:2007-2008</t>
  </si>
  <si>
    <t>Gov:PublicSafety:PoliceFire:Other:2007-2008</t>
  </si>
  <si>
    <t>Gov:PublicSafety:PoliceFire:Total:2007-2008</t>
  </si>
  <si>
    <t>Gov:PublicSafety:Other:Operating:2007-2008</t>
  </si>
  <si>
    <t>Gov:PublicSafety:Other:Capital:2007-2008</t>
  </si>
  <si>
    <t>Gov:PublicSafety:Other:OtherCapital:2007-2008</t>
  </si>
  <si>
    <t>Gov:PublicSafety:Other:Debt:2007-2008</t>
  </si>
  <si>
    <t>Gov:PublicSafety:Other:Other:2007-2008</t>
  </si>
  <si>
    <t>Gov:PublicSafety:Other:Total:2007-2008</t>
  </si>
  <si>
    <t>Gov:PublicWorks:Streets:Operating:2007-2008</t>
  </si>
  <si>
    <t>Gov:PublicWorks:Streets:Capital:2007-2008</t>
  </si>
  <si>
    <t>Gov:PublicWorks:Streets:OtherCapital:2007-2008</t>
  </si>
  <si>
    <t>Gov:PublicWorks:Streets:Debt:2007-2008</t>
  </si>
  <si>
    <t>Gov:PublicWorks:Streets:Other:2007-2008</t>
  </si>
  <si>
    <t>Gov:PublicWorks:Streets:Total:2007-2008</t>
  </si>
  <si>
    <t>Gov:PublicWorks:Other:Operating:2007-2008</t>
  </si>
  <si>
    <t>Gov:PublicWorks:Other:Capital:2007-2008</t>
  </si>
  <si>
    <t>Gov:PublicWorks:Other:OtherCapital:2007-2008</t>
  </si>
  <si>
    <t>Gov:PublicWorks:Other:Debt:2007-2008</t>
  </si>
  <si>
    <t>Gov:PublicWorks:Other:Other:2007-2008</t>
  </si>
  <si>
    <t>Gov:PublicWorks:Other:Total:2007-2008</t>
  </si>
  <si>
    <t>Gov:PublicHealthSS:Operating:2007-2008</t>
  </si>
  <si>
    <t>Gov:PublicHealthSS:Capital:2007-2008</t>
  </si>
  <si>
    <t>Gov:PublicHealthSS:OtherCapital:2007-2008</t>
  </si>
  <si>
    <t>Gov:PublicHealthSS:Debt:2007-2008</t>
  </si>
  <si>
    <t>Gov:PublicHealthSS:Other:2007-2008</t>
  </si>
  <si>
    <t>Gov:PublicHealthSS:Total:2007-2008</t>
  </si>
  <si>
    <t>Gov:CultureRec:Operating:2007-2008</t>
  </si>
  <si>
    <t>Gov:CultureRec:Capital:2007-2008</t>
  </si>
  <si>
    <t>Gov:CultureRec:OtherCapital:2007-2008</t>
  </si>
  <si>
    <t>Gov:CultureRec:Debt:2007-2008</t>
  </si>
  <si>
    <t>Gov:CultureRec:Other:2007-2008</t>
  </si>
  <si>
    <t>Gov:CultureRec:Total:2007-2008</t>
  </si>
  <si>
    <t>Gov:CommDevelop:Operating:2007-2008</t>
  </si>
  <si>
    <t>Gov:CommDevelop:Capital:2007-2008</t>
  </si>
  <si>
    <t>Gov:CommDevelop:OtherCapital:2007-2008</t>
  </si>
  <si>
    <t>Gov:CommDevelop:Debt:2007-2008</t>
  </si>
  <si>
    <t>Gov:CommDevelop:Other:2007-2008</t>
  </si>
  <si>
    <t>Gov:CommDevelop:Total:2007-2008</t>
  </si>
  <si>
    <t>Gov:Miscellaneous:Operating:2007-2008</t>
  </si>
  <si>
    <t>Gov:Miscellaneous:Capital:2007-2008</t>
  </si>
  <si>
    <t>Gov:Miscellaneous:OtherCapital:2007-2008</t>
  </si>
  <si>
    <t>Gov:Miscellaneous:Debt:2007-2008</t>
  </si>
  <si>
    <t>Gov:Miscellaneous:Other:2007-2008</t>
  </si>
  <si>
    <t>Gov:Miscellaneous:Total:2007-2008</t>
  </si>
  <si>
    <t>Bus-Type:Airport:Operating:2007-2008</t>
  </si>
  <si>
    <t>Bus-Type:Airport:Capital:2007-2008</t>
  </si>
  <si>
    <t>Bus-Type:Airport:OtherCapital:2007-2008</t>
  </si>
  <si>
    <t>Bus-Type:Airport:Debt:2007-2008</t>
  </si>
  <si>
    <t>Bus-Type:Airport:Other:2007-2008</t>
  </si>
  <si>
    <t>Bus-Type:Airport:Total:2007-2008</t>
  </si>
  <si>
    <t>Bus-Type:NursingHome:Operating:2007-2008</t>
  </si>
  <si>
    <t>Bus-Type:NursingHome:Capital:2007-2008</t>
  </si>
  <si>
    <t>Bus-Type:NursingHome:OtherCapital:2007-2008</t>
  </si>
  <si>
    <t>Bus-Type:NursingHome:Debt:2007-2008</t>
  </si>
  <si>
    <t>Bus-Type:NursingHome:Other:2007-2008</t>
  </si>
  <si>
    <t>Bus-Type:NursingHome:Total:2007-2008</t>
  </si>
  <si>
    <t>Bus-Type:Hospital:Operating:2007-2008</t>
  </si>
  <si>
    <t>Bus-Type:Hospital:Capital:2007-2008</t>
  </si>
  <si>
    <t>Bus-Type:Hospital:OtherCapital:2007-2008</t>
  </si>
  <si>
    <t>Bus-Type:Hospital:Debt:2007-2008</t>
  </si>
  <si>
    <t>Bus-Type:Hospital:Other:2007-2008</t>
  </si>
  <si>
    <t>Bus-Type:Hospital:Total:2007-2008</t>
  </si>
  <si>
    <t>Bus-Type:ElectricUtility:Operating:2007-2008</t>
  </si>
  <si>
    <t>Bus-Type:ElectricUtility:Capital:2007-2008</t>
  </si>
  <si>
    <t>Bus-Type:ElectricUtility:OtherCapital:2007-2008</t>
  </si>
  <si>
    <t>Bus-Type:ElectricUtility:Debt:2007-2008</t>
  </si>
  <si>
    <t>Bus-Type:ElectricUtility:Other:2007-2008</t>
  </si>
  <si>
    <t>Bus-Type:ElectricUtility:Total:2007-2008</t>
  </si>
  <si>
    <t>Bus-Type:SolidWaste:Operating:2007-2008</t>
  </si>
  <si>
    <t>Bus-Type:SolidWaste:Capital:2007-2008</t>
  </si>
  <si>
    <t>Bus-Type:SolidWaste:OtherCapital:2007-2008</t>
  </si>
  <si>
    <t>Bus-Type:SolidWaste:Debt:2007-2008</t>
  </si>
  <si>
    <t>Bus-Type:SolidWaste:Other:2007-2008</t>
  </si>
  <si>
    <t>Bus-Type:SolidWaste:Total:2007-2008</t>
  </si>
  <si>
    <t>Bus-Type:Transportation:Operating:2007-2008</t>
  </si>
  <si>
    <t>Bus-Type:Transportation:Capital:2007-2008</t>
  </si>
  <si>
    <t>Bus-Type:Transportation:OtherCapital:2007-2008</t>
  </si>
  <si>
    <t>Bus-Type:Transportation:Debt:2007-2008</t>
  </si>
  <si>
    <t>Bus-Type:Transportation:Other:2007-2008</t>
  </si>
  <si>
    <t>Bus-Type:Transportation:Total:2007-2008</t>
  </si>
  <si>
    <t>Bus-Type:Wastewater:Operating:2007-2008</t>
  </si>
  <si>
    <t>Bus-Type:Wastewater:Capital:2007-2008</t>
  </si>
  <si>
    <t>Bus-Type:Wastewater:OtherCapital:2007-2008</t>
  </si>
  <si>
    <t>Bus-Type:Wastewater:Debt:2007-2008</t>
  </si>
  <si>
    <t>Bus-Type:Wastewater:Other:2007-2008</t>
  </si>
  <si>
    <t>Bus-Type:Wastewater:Total:2007-2008</t>
  </si>
  <si>
    <t>Bus-Type:Water:Operating:2007-2008</t>
  </si>
  <si>
    <t>Bus-Type:Water:Capital:2007-2008</t>
  </si>
  <si>
    <t>Bus-Type:Water:OtherCapital:2007-2008</t>
  </si>
  <si>
    <t>Bus-Type:Water:Debt:2007-2008</t>
  </si>
  <si>
    <t>Bus-Type:Water:Other:2007-2008</t>
  </si>
  <si>
    <t>Bus-Type:Water:Total:2007-2008</t>
  </si>
  <si>
    <t>Bus-Type:Other:Operating:2007-2008</t>
  </si>
  <si>
    <t>Bus-Type:Other:Capital:2007-2008</t>
  </si>
  <si>
    <t>Bus-Type:Other:OtherCapital:2007-2008</t>
  </si>
  <si>
    <t>Bus-Type:Other:Debt:2007-2008</t>
  </si>
  <si>
    <t>Bus-Type:Other:Other:2007-2008</t>
  </si>
  <si>
    <t>Bus-Type:Other:Total:2007-2008</t>
  </si>
  <si>
    <t>ProprietaryFunctionFunds:Other:2007-2008</t>
  </si>
  <si>
    <t>ProprietaryFunctionFunds:Total:2007-2008</t>
  </si>
  <si>
    <t>TotalDisbursements:Operating:2007-2008</t>
  </si>
  <si>
    <t>TotalDisbursements:Capital:2007-2008</t>
  </si>
  <si>
    <t>TotalDisbursements:OtherCapital:2007-2008</t>
  </si>
  <si>
    <t>TotalDisbursements:Debt:2007-2008</t>
  </si>
  <si>
    <t>TotalDisbursements:Other:2007-2008</t>
  </si>
  <si>
    <t>TotalDisbursements:Total:2007-2008</t>
  </si>
  <si>
    <t>Board Chairperson</t>
  </si>
  <si>
    <t>Preparer</t>
  </si>
  <si>
    <t>Must be at least
75% (.75) of the
Governing Body</t>
  </si>
  <si>
    <r>
      <t xml:space="preserve">Total Resources Available </t>
    </r>
    <r>
      <rPr>
        <b/>
        <sz val="8"/>
        <rFont val="Arial"/>
        <family val="2"/>
      </rPr>
      <t>(Lines 5 thru 23)</t>
    </r>
  </si>
  <si>
    <r>
      <t xml:space="preserve">Balance Forward/Cash Reserve </t>
    </r>
    <r>
      <rPr>
        <b/>
        <sz val="8"/>
        <rFont val="Arial"/>
        <family val="2"/>
      </rPr>
      <t>(Line 24  MINUS Line 25)</t>
    </r>
  </si>
  <si>
    <t>Local Receipts: Nameplate Capacity Tax</t>
  </si>
  <si>
    <t>State Receipts: Property Tax Credit</t>
  </si>
  <si>
    <t>Insurance Premium Tax</t>
  </si>
  <si>
    <t>(Forward to Page 2, Line 23)</t>
  </si>
  <si>
    <t>Checklist of Items to Be Completed and Submitted</t>
  </si>
  <si>
    <t>Page 1 (Cover Page):</t>
  </si>
  <si>
    <r>
      <t xml:space="preserve">Outstanding Bonded Indebtedness Section was completed.  </t>
    </r>
    <r>
      <rPr>
        <b/>
        <i/>
        <sz val="11"/>
        <rFont val="Times New Roman"/>
        <family val="1"/>
      </rPr>
      <t>(If Applicable)</t>
    </r>
  </si>
  <si>
    <t>Total Certified Valuation was completed.</t>
  </si>
  <si>
    <t>Page 2 (Budget Form):</t>
  </si>
  <si>
    <r>
      <t xml:space="preserve">Page 2-A (Transfer Page, </t>
    </r>
    <r>
      <rPr>
        <b/>
        <i/>
        <sz val="11"/>
        <rFont val="Arial"/>
        <family val="2"/>
      </rPr>
      <t>If Applicable</t>
    </r>
    <r>
      <rPr>
        <b/>
        <sz val="11"/>
        <rFont val="Arial"/>
        <family val="2"/>
      </rPr>
      <t>):</t>
    </r>
  </si>
  <si>
    <t>Transfers noted on Page 2, Column 2 are explained.</t>
  </si>
  <si>
    <t>Correspondence Information is completed, indicating Contact For Correspondence.</t>
  </si>
  <si>
    <t>Other Restricted Funds agree to amounts in Column 3, Page 2.</t>
  </si>
  <si>
    <t>Line (10) is greater than or equal to zero.</t>
  </si>
  <si>
    <t>Attachments:</t>
  </si>
  <si>
    <t>Certification of Valuation(s).  (From County Assessor)</t>
  </si>
  <si>
    <t>Board minutes approving Budget.</t>
  </si>
  <si>
    <t>Publisher’s Affidavit of Publication for the Notice of Budget Hearing.</t>
  </si>
  <si>
    <r>
      <t xml:space="preserve">Board minutes showing at least 75% Board approval for additional 1% increase in the Restricted Funds Subject to Limitation.  </t>
    </r>
    <r>
      <rPr>
        <b/>
        <i/>
        <sz val="11"/>
        <rFont val="Times New Roman"/>
        <family val="1"/>
      </rPr>
      <t>(If Applicable)</t>
    </r>
  </si>
  <si>
    <r>
      <t xml:space="preserve">Special election Sample Ballot and Election Results or townhall meeting Record of Action.  </t>
    </r>
    <r>
      <rPr>
        <b/>
        <i/>
        <sz val="11"/>
        <rFont val="Times New Roman"/>
        <family val="1"/>
      </rPr>
      <t>(If Applicable)</t>
    </r>
  </si>
  <si>
    <r>
      <t xml:space="preserve">Resolution authorizing bonds for Public Facilities Construction Projects.  </t>
    </r>
    <r>
      <rPr>
        <b/>
        <i/>
        <sz val="11"/>
        <rFont val="Times New Roman"/>
        <family val="1"/>
      </rPr>
      <t>(If Applicable)</t>
    </r>
  </si>
  <si>
    <r>
      <rPr>
        <u/>
        <sz val="11"/>
        <rFont val="Times New Roman"/>
        <family val="1"/>
      </rPr>
      <t>Total Personal and Real Property Tax Required</t>
    </r>
    <r>
      <rPr>
        <sz val="11"/>
        <rFont val="Times New Roman"/>
        <family val="1"/>
      </rPr>
      <t xml:space="preserve"> agrees to the amount on the bottom of Page 2, </t>
    </r>
    <r>
      <rPr>
        <u/>
        <sz val="11"/>
        <rFont val="Times New Roman"/>
        <family val="1"/>
      </rPr>
      <t>Total Property Tax Requirement</t>
    </r>
    <r>
      <rPr>
        <sz val="11"/>
        <rFont val="Times New Roman"/>
        <family val="1"/>
      </rPr>
      <t>.</t>
    </r>
  </si>
  <si>
    <r>
      <t xml:space="preserve">Column 1, Line 5 agrees to </t>
    </r>
    <r>
      <rPr>
        <u/>
        <sz val="11"/>
        <rFont val="Times New Roman"/>
        <family val="1"/>
      </rPr>
      <t>last year’s</t>
    </r>
    <r>
      <rPr>
        <sz val="11"/>
        <rFont val="Times New Roman"/>
        <family val="1"/>
      </rPr>
      <t xml:space="preserve"> budget form Column 1, Line 26.  If not, provide explanation.</t>
    </r>
  </si>
  <si>
    <t>Column 1, Line 26 agrees to Column 2, Line 5.</t>
  </si>
  <si>
    <t>Column 2, Line 26 agrees to Column 3, Line 5.</t>
  </si>
  <si>
    <t>Column 3, Line 26 is equal or greater than zero.  Cannot budget to have a negative fund balance.</t>
  </si>
  <si>
    <t>Motor Vehicle Tax and Fee have been budgeted.</t>
  </si>
  <si>
    <t>Page 7 (Correspondence Page):</t>
  </si>
  <si>
    <r>
      <t xml:space="preserve">Capital Improvement Lid Exceptions Line (4) agrees to </t>
    </r>
    <r>
      <rPr>
        <u/>
        <sz val="11"/>
        <rFont val="Times New Roman"/>
        <family val="1"/>
      </rPr>
      <t>last year’s</t>
    </r>
    <r>
      <rPr>
        <sz val="11"/>
        <rFont val="Times New Roman"/>
        <family val="1"/>
      </rPr>
      <t xml:space="preserve"> budget Page 8, Line (17).</t>
    </r>
  </si>
  <si>
    <t>Line (6) agrees to Line (18).</t>
  </si>
  <si>
    <t>Page 11 (Levy Limit Form):</t>
  </si>
  <si>
    <r>
      <t>Telephone:</t>
    </r>
    <r>
      <rPr>
        <sz val="11"/>
        <rFont val="Arial"/>
        <family val="2"/>
      </rPr>
      <t xml:space="preserve">  (402) 471-2111            </t>
    </r>
    <r>
      <rPr>
        <b/>
        <sz val="11"/>
        <rFont val="Arial"/>
        <family val="2"/>
      </rPr>
      <t xml:space="preserve"> FAX:  </t>
    </r>
    <r>
      <rPr>
        <sz val="11"/>
        <rFont val="Arial"/>
        <family val="2"/>
      </rPr>
      <t>(402) 471-3301</t>
    </r>
  </si>
  <si>
    <r>
      <rPr>
        <b/>
        <sz val="11"/>
        <rFont val="Arial"/>
        <family val="2"/>
      </rPr>
      <t>2.</t>
    </r>
    <r>
      <rPr>
        <sz val="11"/>
        <rFont val="Arial"/>
        <family val="2"/>
      </rPr>
      <t xml:space="preserve">  County Board (SEC. 13-508), C/O County Clerk</t>
    </r>
  </si>
  <si>
    <t xml:space="preserve">  Total Certified Valuation (All Counties)</t>
  </si>
  <si>
    <r>
      <t xml:space="preserve">(Certification of Valuation(s) from County Assessor </t>
    </r>
    <r>
      <rPr>
        <b/>
        <i/>
        <sz val="9"/>
        <rFont val="Arial"/>
        <family val="2"/>
      </rPr>
      <t>MUST</t>
    </r>
    <r>
      <rPr>
        <i/>
        <sz val="9"/>
        <rFont val="Arial"/>
        <family val="2"/>
      </rPr>
      <t xml:space="preserve"> be attached)</t>
    </r>
  </si>
  <si>
    <t>Report of Joint Public Agency &amp; Interlocal Agreements</t>
  </si>
  <si>
    <t>YES</t>
  </si>
  <si>
    <t>NO</t>
  </si>
  <si>
    <r>
      <t>Total Disbursements &amp; Transfers</t>
    </r>
    <r>
      <rPr>
        <b/>
        <sz val="7"/>
        <rFont val="Arial"/>
        <family val="2"/>
      </rPr>
      <t xml:space="preserve"> </t>
    </r>
    <r>
      <rPr>
        <b/>
        <sz val="8"/>
        <rFont val="Arial"/>
        <family val="2"/>
      </rPr>
      <t>(Lns 2 thru 21)</t>
    </r>
  </si>
  <si>
    <t xml:space="preserve">  Property Taxes for Non-Bond Purposes</t>
  </si>
  <si>
    <t>Report of Trade Names, Corporate Names &amp; Business Names</t>
  </si>
  <si>
    <t>Personal and Real Property Tax Required for Non-Bond Purposes</t>
  </si>
  <si>
    <t>Report of Trade Names, Corporate Names, and Business Names is indicated by checking the box.</t>
  </si>
  <si>
    <t>Line (5) cannot be greater than Page 4, Column B, Line (22).</t>
  </si>
  <si>
    <t>Line (17) cannot be greater than Page 3, Column B, Line (22)</t>
  </si>
  <si>
    <t>Line (17) must be greater than or equal to Line (18).</t>
  </si>
  <si>
    <t>Cash Reserve Percentage</t>
  </si>
  <si>
    <t>First Date of Fiscal Year:</t>
  </si>
  <si>
    <t>Last Date of Fiscal Year:</t>
  </si>
  <si>
    <t>Prior Year Capital Improvement Exemption</t>
  </si>
  <si>
    <t>Amount spent on Capital Improvements during last year</t>
  </si>
  <si>
    <t>Amount still expected to be spent on Capital Improvements.</t>
  </si>
  <si>
    <t>Prior Year Property Tax Request</t>
  </si>
  <si>
    <t>Prior Year Tax Levy Rate</t>
  </si>
  <si>
    <t>Total Certified Valuation will come from the County Assessor's on or before August 20th</t>
  </si>
  <si>
    <t>This number comes from the prior budget Page 1, Left Side</t>
  </si>
  <si>
    <t>This number represents the levy set by the County for the prior year budget</t>
  </si>
  <si>
    <t>Final Tax Request Hearing Held On:                          Month</t>
  </si>
  <si>
    <t>Step by Step Information</t>
  </si>
  <si>
    <t>Basic Data Input</t>
  </si>
  <si>
    <t>Fill in each box, this will allow information to flow throughout the documents</t>
  </si>
  <si>
    <t>Complete column 3 with budget numbers for upcoming fiscal year.</t>
  </si>
  <si>
    <t>Complete Option 1 or 2 based on the prior year budget form.</t>
  </si>
  <si>
    <t>Fill in allowable increases.  All subdivisions are allowed a 2.5% increase.</t>
  </si>
  <si>
    <t>Cover - Page 1</t>
  </si>
  <si>
    <t>If the Subdivision was a member of an interlocal agreement, place an "X" in the appropriate box.</t>
  </si>
  <si>
    <t>Page 2-A</t>
  </si>
  <si>
    <t>If you want the general levy separated into a levy for a special purpose, include a breakdown of the separate levy requested.  Be sure to contact the County Clerk, some counties have limited space requirements and only allow subdivisions to have a maximum of two levies (General and Bond).</t>
  </si>
  <si>
    <t>Complete all correspondence information</t>
  </si>
  <si>
    <t>Checklist</t>
  </si>
  <si>
    <t>Review items listed on the Checklist sheet to eliminate errors</t>
  </si>
  <si>
    <t>Publish and Hold Hearings</t>
  </si>
  <si>
    <t>Hold Hearings and Board needs to adopt budget and tax request or make changes to budget and then adopt budget.</t>
  </si>
  <si>
    <t>If Board adopts budget different than what was published, they must republish the changes and the reason for the change within 20 days after adopting the budget.</t>
  </si>
  <si>
    <t>Filing and Attachments</t>
  </si>
  <si>
    <t>File budget and attachments with State Auditor either electronically or by mail</t>
  </si>
  <si>
    <t>File budget and attachments with County Clerk.</t>
  </si>
  <si>
    <t xml:space="preserve">   Certification of Valuation(s).  (From County Assessor)</t>
  </si>
  <si>
    <t xml:space="preserve">   Board minutes approving Budget.</t>
  </si>
  <si>
    <r>
      <t xml:space="preserve">   Board minutes showing at least 75% Board approval for additional 1% increase in the Restricted Funds Subject to Limitation.  </t>
    </r>
    <r>
      <rPr>
        <b/>
        <i/>
        <sz val="10"/>
        <rFont val="Arial"/>
        <family val="2"/>
      </rPr>
      <t>(If Applicable)</t>
    </r>
  </si>
  <si>
    <r>
      <t xml:space="preserve">   Special election Sample Ballot and Election Results or townhall meeting Record of Action.  </t>
    </r>
    <r>
      <rPr>
        <b/>
        <i/>
        <sz val="10"/>
        <rFont val="Arial"/>
        <family val="2"/>
      </rPr>
      <t>(If Applicable)</t>
    </r>
  </si>
  <si>
    <t>Overall Information</t>
  </si>
  <si>
    <t>UNDER NO CIRCUMSTANCES WILL PASSWORDS BE GIVEN OUT.  Either the cell is locked because it contains a formula or verbiage that needs to remain consistent on every budget.</t>
  </si>
  <si>
    <t xml:space="preserve">  </t>
  </si>
  <si>
    <t>We have tested this spreadsheet through various methods to help identify any problem areas and to ensure  formulas are correct.  However, we cannot account for all the variables that occur with each individual budget.   If you feel there is an error in a formula please contact us immediately so we can go over the problem(s) and if necessary correct the situation.</t>
  </si>
  <si>
    <t>All of your comments or ideas to better the budget form are taken into consideration.  Please feel free  to contact us at (402) 471-2111 with these items.  We make this available to you to HELP in the budget process and wish to make any improvements that would make the spreadsheet more user friendly.</t>
  </si>
  <si>
    <t>If you showed transfers of surplus fees in Column 3 on Page 2, you need to include information about the transfers.</t>
  </si>
  <si>
    <t>Actual &amp; Budgeted Figures - Page 2-5</t>
  </si>
  <si>
    <t>Proprietary Funds Page 6</t>
  </si>
  <si>
    <t>Page 7</t>
  </si>
  <si>
    <t>Lid Support Page 8</t>
  </si>
  <si>
    <t>Levy Limit Page 11</t>
  </si>
  <si>
    <t>Verify the Municipality is projecting a levy within the levy limit established by statute</t>
  </si>
  <si>
    <t>Complete these pages if you have a proprietary function that files a separate budget with the Clerk</t>
  </si>
  <si>
    <t>This number represents the amount the subdivision actually spent on capital improvements during the prior fiscal year.</t>
  </si>
  <si>
    <t>This number represents the capital improvement amount the subdivision has taken as a lid exemption in the past, has not yet expended, but still plans to expend on capital improvements</t>
  </si>
  <si>
    <t>This number comes from the prior budget Page 8, Line 17</t>
  </si>
  <si>
    <t>Budgeted number needs to agree to projection by Department of Roads, see link on website.</t>
  </si>
  <si>
    <t>Budgeted number needs to agree to projection by Department of Revenue, see link on website.</t>
  </si>
  <si>
    <t>Common Questions</t>
  </si>
  <si>
    <t>How many days must the notice be published prior to the meeting?</t>
  </si>
  <si>
    <t>My notice did not get printed, now what do I do?</t>
  </si>
  <si>
    <t>The Board approved a budget different than what was published?</t>
  </si>
  <si>
    <t>If the Board approves a budget at the meeting that is different than the published information, you must publish a summary of the changes within 20 days after the date the budget is adopted.   File your budget timely, and submit publication of summary of changes once that has been published.</t>
  </si>
  <si>
    <r>
      <rPr>
        <b/>
        <u/>
        <sz val="10"/>
        <rFont val="Arial"/>
        <family val="2"/>
      </rPr>
      <t>Cash Reserve</t>
    </r>
    <r>
      <rPr>
        <sz val="10"/>
        <rFont val="Arial"/>
        <family val="2"/>
      </rPr>
      <t>:  Statute 13-504 states "The cash reserve shall not exceed fifty percent of the total budget adopted exclusive of capital outlay items."  If cash reserve is higher than 50%, need to consider reducing property taxes or provide information that money is being held in special reserve account.  See Page 2-A</t>
    </r>
  </si>
  <si>
    <t>Cash Reserve Funds</t>
  </si>
  <si>
    <t>Statute 13-503 says cash reserve means funds required for the period before revenue would become available for expenditure but shall not include funds held in any special reserve fund.  If the cash reserve on Page 2 exceeds 50%, you can list below funds being held in a special reserve fund.</t>
  </si>
  <si>
    <t>Special Reserve Fund Name</t>
  </si>
  <si>
    <t>Amount</t>
  </si>
  <si>
    <t>Total Special Reserve Funds</t>
  </si>
  <si>
    <t>Total Cash Reserve</t>
  </si>
  <si>
    <t>Remaining Cash Reserve</t>
  </si>
  <si>
    <t>Remaining Cash Reserve %</t>
  </si>
  <si>
    <t>ENTITY OFFICIAL ADDRESS</t>
  </si>
  <si>
    <t>If no official address, please provide address where correspondence should be sent</t>
  </si>
  <si>
    <t>NAME</t>
  </si>
  <si>
    <t>ADDRESS</t>
  </si>
  <si>
    <t>CITY &amp; ZIP CODE</t>
  </si>
  <si>
    <t>TELEPHONE</t>
  </si>
  <si>
    <t>WEBSITE</t>
  </si>
  <si>
    <t>CLERK/TREASURER/SUPERINTENDENT/OTHER</t>
  </si>
  <si>
    <t>TITLE /FIRM NAME</t>
  </si>
  <si>
    <t>EMAIL ADDRESS</t>
  </si>
  <si>
    <t>Clerk / Treasurer / Superintendent / Other</t>
  </si>
  <si>
    <t>Upon Filing, The Entity Certifies the Information Submitted on this Form to be Correct:</t>
  </si>
  <si>
    <r>
      <t xml:space="preserve">Amount to be included as Restricted Funds </t>
    </r>
    <r>
      <rPr>
        <b/>
        <i/>
        <sz val="9"/>
        <rFont val="Arial"/>
        <family val="2"/>
      </rPr>
      <t>(</t>
    </r>
    <r>
      <rPr>
        <b/>
        <i/>
        <u/>
        <sz val="9"/>
        <rFont val="Arial"/>
        <family val="2"/>
      </rPr>
      <t>Cannot</t>
    </r>
    <r>
      <rPr>
        <b/>
        <i/>
        <sz val="9"/>
        <rFont val="Arial"/>
        <family val="2"/>
      </rPr>
      <t xml:space="preserve"> Be A Negative Number)</t>
    </r>
  </si>
  <si>
    <r>
      <t xml:space="preserve">TOTAL RESTRICTED FUNDS
For Lid Computation
(To Line 9 of the Lid Computation Form)
</t>
    </r>
    <r>
      <rPr>
        <i/>
        <sz val="8"/>
        <rFont val="Arial"/>
        <family val="2"/>
      </rPr>
      <t>To Calculate: Total Restricted Funds (A)-Line 16 MINUS Total Lid Exceptions (B)-Line 28</t>
    </r>
  </si>
  <si>
    <t>If you want a separate bond levy, you need to put the amount of taxes you are requesting for the bonds in cell B13 "Principal and Interest on Bonds"</t>
  </si>
  <si>
    <t>Nameplate Capacity Tax</t>
  </si>
  <si>
    <t>(15a)</t>
  </si>
  <si>
    <t>Nameplate Capacity Tax:  The first 5 years after a wind energy generation has been commissioned are exempt, after 5th year you must include amount expected</t>
  </si>
  <si>
    <t>NOTE:  We have removed the signature from the front cover, but you are now required to remit a copy of the board minutes or resolution where the budget was adopted</t>
  </si>
  <si>
    <t>Cash reserve is less than 50% or is explained on page 2-A</t>
  </si>
  <si>
    <t>Information entered here will transfer to the Budget Hearing tab</t>
  </si>
  <si>
    <t>APA Contact Information</t>
  </si>
  <si>
    <t>Submission Information</t>
  </si>
  <si>
    <t>Auditor of Public Accounts 
State Capitol, Suite 2303 
Lincoln, NE 68509</t>
  </si>
  <si>
    <t>Submit budget to:</t>
  </si>
  <si>
    <r>
      <rPr>
        <b/>
        <sz val="11"/>
        <rFont val="Arial"/>
        <family val="2"/>
      </rPr>
      <t xml:space="preserve">1.  </t>
    </r>
    <r>
      <rPr>
        <sz val="11"/>
        <rFont val="Arial"/>
        <family val="2"/>
      </rPr>
      <t>Auditor of Public Accounts -Electronically on Website or Mail</t>
    </r>
  </si>
  <si>
    <t>If the Subdivision operated a function under a separate trade name or business name, place an "X" in the appropriate box.</t>
  </si>
  <si>
    <t>Review Line 10, if negative, consider if all allowable increases were added or consider lid exemptions on Lid Supporting Schedule -Page 8</t>
  </si>
  <si>
    <t>Information</t>
  </si>
  <si>
    <r>
      <t xml:space="preserve">If the municipality files a separate budget for proprietary functions as allowed by the Municipal Proprietary Function Act, this page must be completed and submitted with the municipality’s budget.  The Total for the proprietary function funds will be brought forward to the beginning balance on page 2, line 4; receipts on page 2, line 23; and the disbursements on page 3, line 21.  The budget form must identify the grand total for the municipality.  </t>
    </r>
    <r>
      <rPr>
        <b/>
        <sz val="10"/>
        <rFont val="Arial"/>
        <family val="2"/>
      </rPr>
      <t>If there is no separate proprietary function fund budget, do not complete this page.</t>
    </r>
  </si>
  <si>
    <t>The disbursements &amp; transfers pages for the current budget year and prior two fiscal years will identify disbursements by function type.  The disbursements will then be split between Operating Expenses, Capital Improvements, Other Capital Outlay, Debt Service, and Other.</t>
  </si>
  <si>
    <r>
      <t>Governmental Function Definitions</t>
    </r>
    <r>
      <rPr>
        <sz val="10"/>
        <rFont val="Arial"/>
        <family val="2"/>
      </rPr>
      <t xml:space="preserve"> – The Governmental type activities are those through which most governmental functions are financed.  The following functions have been outlined along with a general definition:</t>
    </r>
  </si>
  <si>
    <r>
      <t>General Government</t>
    </r>
    <r>
      <rPr>
        <sz val="10"/>
        <rFont val="Arial"/>
        <family val="2"/>
      </rPr>
      <t xml:space="preserve"> – Those disbursements that support the ongoing tasks associated with the management and administration of that local government.</t>
    </r>
  </si>
  <si>
    <r>
      <t>Public Safety – Police and Fire</t>
    </r>
    <r>
      <rPr>
        <sz val="10"/>
        <rFont val="Arial"/>
        <family val="2"/>
      </rPr>
      <t xml:space="preserve"> – Public Safety disbursements primarily relate to protecting persons and property from socially undesirable acts by persons or their products.  This function would only include municipal police protection (including jail) and fire protection.</t>
    </r>
  </si>
  <si>
    <r>
      <t>Public Safety – Other</t>
    </r>
    <r>
      <rPr>
        <sz val="10"/>
        <rFont val="Arial"/>
        <family val="2"/>
      </rPr>
      <t xml:space="preserve"> – This function will include the remainder of Public Safety disbursements which would include ambulance services, civil defense, protection inspections, etc.</t>
    </r>
  </si>
  <si>
    <r>
      <t>Public Works – Streets</t>
    </r>
    <r>
      <rPr>
        <sz val="10"/>
        <rFont val="Arial"/>
        <family val="2"/>
      </rPr>
      <t xml:space="preserve"> – This function relates to the performance of crews in maintaining streets.</t>
    </r>
  </si>
  <si>
    <r>
      <t>Public Works – Other</t>
    </r>
    <r>
      <rPr>
        <sz val="10"/>
        <rFont val="Arial"/>
        <family val="2"/>
      </rPr>
      <t xml:space="preserve"> – This function is for all other Public Works disbursements which may include solid waste handling, weed control, etc.</t>
    </r>
  </si>
  <si>
    <r>
      <t>Public Health &amp; Social Services</t>
    </r>
    <r>
      <rPr>
        <sz val="10"/>
        <rFont val="Arial"/>
        <family val="2"/>
      </rPr>
      <t xml:space="preserve"> – The health disbursements would relate to protecting persons from non-human related forces.  The health function would include public health administration, regulation, and inspection of food and drugs, disease control (including animal and pest control), mental health, etc.  The social services disbursements would relate to activities designed to provide public assistance and institutional care for individuals who are economically unable to provide essential needs for themselves.</t>
    </r>
  </si>
  <si>
    <r>
      <t>Culture and Recreation</t>
    </r>
    <r>
      <rPr>
        <sz val="10"/>
        <rFont val="Arial"/>
        <family val="2"/>
      </rPr>
      <t xml:space="preserve"> – The disbursements relate to leisure time activities.  The activities may include participant recreation (golf, swimming, etc.), spectator recreation (museums, etc.), parks, senior programs, and libraries.</t>
    </r>
  </si>
  <si>
    <r>
      <t>Community Development</t>
    </r>
    <r>
      <rPr>
        <sz val="10"/>
        <rFont val="Arial"/>
        <family val="2"/>
      </rPr>
      <t xml:space="preserve"> – The disbursements relate to community development.</t>
    </r>
  </si>
  <si>
    <r>
      <t xml:space="preserve">Miscellaneous </t>
    </r>
    <r>
      <rPr>
        <sz val="10"/>
        <rFont val="Arial"/>
        <family val="2"/>
      </rPr>
      <t>– The disbursements that cannot be assigned elsewhere.</t>
    </r>
  </si>
  <si>
    <r>
      <t>Business Type Activities</t>
    </r>
    <r>
      <rPr>
        <sz val="10"/>
        <rFont val="Arial"/>
        <family val="2"/>
      </rPr>
      <t xml:space="preserve"> – The Business-type activities are to account for operations that are financed and operated in a manner similar to private business ‑ where the intent of the governing body is that the costs of providing the goods or services be financed primarily through user charges.</t>
    </r>
  </si>
  <si>
    <r>
      <t xml:space="preserve">Proprietary Function Funds </t>
    </r>
    <r>
      <rPr>
        <sz val="10"/>
        <rFont val="Arial"/>
        <family val="2"/>
      </rPr>
      <t xml:space="preserve">– If the municipality files a separate budget for proprietary functions, total disbursements must be included on Line 21.  This would include disbursements for all three fiscal years.  </t>
    </r>
    <r>
      <rPr>
        <b/>
        <sz val="10"/>
        <rFont val="Arial"/>
        <family val="2"/>
      </rPr>
      <t>(Line 21 is used only if Page 6 is completed.)</t>
    </r>
  </si>
  <si>
    <t>Disbursement Definitions</t>
  </si>
  <si>
    <t>Object Classifications</t>
  </si>
  <si>
    <r>
      <t>Other Capital Outlay</t>
    </r>
    <r>
      <rPr>
        <sz val="10"/>
        <rFont val="Arial"/>
        <family val="2"/>
      </rPr>
      <t xml:space="preserve"> should include other items to be inventoried such as equipment, vehicles, etc.</t>
    </r>
  </si>
  <si>
    <r>
      <t>Debt Service</t>
    </r>
    <r>
      <rPr>
        <sz val="10"/>
        <rFont val="Arial"/>
        <family val="2"/>
      </rPr>
      <t xml:space="preserve"> should include Bond Principal and Interest Payments, Payments to Retire Interest-Free Loans from the Nebraska Department of Aeronautics for Public Airports, and other debt payments.</t>
    </r>
  </si>
  <si>
    <t>Complete first column based on actual numbers for prior fiscal years.  Estimate figures in column 2 to the best of your ability and past experience.  The ending balance should represent all the Subdivisions assets, including money held at the County Treasurer.   See below for Function Definitions and Classifications.</t>
  </si>
  <si>
    <t>You are allowed to post the hearing notice if you are budgeting to expend less than $10,000.  If you posted hearing notice, provide details regarding where it was posted</t>
  </si>
  <si>
    <t xml:space="preserve">   Publisher’s Affidavit of Publication for the Notice of Budget Hearing.  If you were allowed to post your notice, include details of where it was posted.</t>
  </si>
  <si>
    <t>Page 8 (Lid Supporting Schedule):</t>
  </si>
  <si>
    <t>Lid Exceptions</t>
  </si>
  <si>
    <t>Found a calculation error in the budget after it was adopted, now what?</t>
  </si>
  <si>
    <t>It has been less than 30 days since adoption of the budget:</t>
  </si>
  <si>
    <t>It has been more than 30 days since adoption of the budget:</t>
  </si>
  <si>
    <t>The County Assessor changes the certified valuation after the budget and tax request has been adopted.</t>
  </si>
  <si>
    <t>The change causes the levy to be reduced</t>
  </si>
  <si>
    <t>The County Board is responsible to set the levy based on the property tax request amount and the valuation, so a change to the valuation will change the levy set, but will not change the amount collected in taxes.  Therefore, the budget will not need to be amended.</t>
  </si>
  <si>
    <t>If the total amount budgeted changes by less than 1% and the property taxes do not increase, you can correct the forms and submit a new version to the Auditor, County Clerk.  You are not required to hold a hearing or publish the change.</t>
  </si>
  <si>
    <t>You must follow the procedures of amending the budget that are found in Statute 13-511.  This includes holding a hearing, publication and then filing the new forms with Auditor, and County Clerk.</t>
  </si>
  <si>
    <t>REPORT OF JOINT PUBLIC AGENCY AND INTERLOCAL AGREEMENTS</t>
  </si>
  <si>
    <t>SUBDIVISION NAME</t>
  </si>
  <si>
    <t>COUNTY</t>
  </si>
  <si>
    <r>
      <t xml:space="preserve">Parties to Agreement
</t>
    </r>
    <r>
      <rPr>
        <sz val="8"/>
        <rFont val="Arial"/>
        <family val="2"/>
      </rPr>
      <t>(Column 1)</t>
    </r>
  </si>
  <si>
    <r>
      <t xml:space="preserve">Agreement Period
</t>
    </r>
    <r>
      <rPr>
        <sz val="8"/>
        <rFont val="Arial"/>
        <family val="2"/>
      </rPr>
      <t>(Column 2)</t>
    </r>
  </si>
  <si>
    <r>
      <t xml:space="preserve">Description
</t>
    </r>
    <r>
      <rPr>
        <sz val="8"/>
        <rFont val="Arial"/>
        <family val="2"/>
      </rPr>
      <t>(Column 3)</t>
    </r>
  </si>
  <si>
    <t>Amount Used as Lid Exemption
(Column 4)</t>
  </si>
  <si>
    <t>Example</t>
  </si>
  <si>
    <t>ABC County, 123 City</t>
  </si>
  <si>
    <t>7/1/16 to indefinite</t>
  </si>
  <si>
    <t>911 Dispatching Services</t>
  </si>
  <si>
    <t>Total Amount used as Lid Exemption</t>
  </si>
  <si>
    <t>REPORT OF TRADE NAMES, CORPORATE NAMES, BUSINESS NAMES</t>
  </si>
  <si>
    <t>List all Trade Names, Corporate Names and Business Names under which the political subdivision conducted business.</t>
  </si>
  <si>
    <t>Need to publish information about hearings 4 days prior to date of hearings in a newspaper of general circulation in the subdivision</t>
  </si>
  <si>
    <t>Interlocal Agreement and Trade Name Reports</t>
  </si>
  <si>
    <t xml:space="preserve">   Interlocal Agreement and Trade Name Reports</t>
  </si>
  <si>
    <r>
      <rPr>
        <b/>
        <u/>
        <sz val="10"/>
        <rFont val="Arial"/>
        <family val="2"/>
      </rPr>
      <t>Delinquent Tax Allowance</t>
    </r>
    <r>
      <rPr>
        <sz val="10"/>
        <rFont val="Arial"/>
        <family val="2"/>
      </rPr>
      <t>:  the Legislature passed LB 432 eliminating the authority to add an amount for delinquent tax to the Tax Requirement unless the Federal Prime Rate exceeds 10%.</t>
    </r>
  </si>
  <si>
    <t>Must have budget number for State Receipts Motor Vehicle Pro Rate if you have a number in Row 6</t>
  </si>
  <si>
    <t>Exemptions for bonds cannot exceed the amount of property taxes levied for bonds, unless explanation is attached explaining where restricted funds are coming from</t>
  </si>
  <si>
    <t>Note:  Line 22 -Interlocal Agreement Amount must agree or be less than amount on Interlocal Form</t>
  </si>
  <si>
    <t>Notice must be published 4 days prior to hearing date.  State Statute 13-506 states "For purposes of such notice, the four calendar days shall include the day of publication but not the day of hearing.</t>
  </si>
  <si>
    <r>
      <t xml:space="preserve">Total Personal and Real Property Tax Requirements Line (1) agrees to amount on bottom of Page 2, </t>
    </r>
    <r>
      <rPr>
        <u/>
        <sz val="11"/>
        <rFont val="Times New Roman"/>
        <family val="1"/>
      </rPr>
      <t>Total Property Tax Requirement</t>
    </r>
    <r>
      <rPr>
        <sz val="11"/>
        <rFont val="Times New Roman"/>
        <family val="1"/>
      </rPr>
      <t>.</t>
    </r>
  </si>
  <si>
    <r>
      <t xml:space="preserve">   Resolution authorizing bonds for Public Facilities Construction Projects.  </t>
    </r>
    <r>
      <rPr>
        <b/>
        <i/>
        <sz val="10"/>
        <rFont val="Arial"/>
        <family val="2"/>
      </rPr>
      <t>(If Applicable)</t>
    </r>
  </si>
  <si>
    <t>Amount must agree to Lid Support Page 8, Line 22</t>
  </si>
  <si>
    <t>Total # of Members
in Governing Body at Meeting</t>
  </si>
  <si>
    <t xml:space="preserve">The Attorney General issued Opinion Number 17-006 on December 28, 2017 stating "that the additional one percent budget authority allowed under 13-519(2) requires the affirmative vote of 75 percent of the members of the governing body constituting a quorum authorized to conduct business, and not seventy-five percent of the entire membership of the governing body." </t>
  </si>
  <si>
    <t>Instructions</t>
  </si>
  <si>
    <t>This form must include ALL agreements the Subdivision is a party to during the reporting period, regardless if the agreement is to be used for Lid purposes.</t>
  </si>
  <si>
    <t xml:space="preserve"> If you wish to use such agreement as a lid exemption, you must complete Column 4 for that row.  </t>
  </si>
  <si>
    <t>Column 4 should only be used for the current budget, it should not reflect actual amounts spent during reporting period.</t>
  </si>
  <si>
    <t>If you did not have an agreement during the reporting period, but have a new agreement and wish to use such agreement as a lid exemption, list the agreement and disclose the correct dates in Column 2.</t>
  </si>
  <si>
    <t>Interlocal Agreements are contracts or agreements between two or more government subdivisions in accordance with the Interlocal Cooperation Act.  Statute 13-801</t>
  </si>
  <si>
    <t>It is the purpose of the Interlocal Cooperation Act to permit local governmental units to make the most efficient use of their taxing authority and other powers by enabling them to cooperate with other localities on a basis of mutual advantage and thereby to provide services and facilities in manner and pursuant to forms of governmental organization that will accord best with geographic, economic, population, and other factors infuencing the needs and development of local communities.  Statute 13-802</t>
  </si>
  <si>
    <t>Note:  If budget is filed electroncially through website, you will receive a confirmation.  Confirmations will not be sent if filed by mail or email.</t>
  </si>
  <si>
    <t>INSTRUCTIONS</t>
  </si>
  <si>
    <t>If you are taking a lid exemption for capital improvements, you need to complete this page listing the different improvement projects with the exemption amount being claimed</t>
  </si>
  <si>
    <t>Description of Capital Improvement</t>
  </si>
  <si>
    <t>Amount Budgeted</t>
  </si>
  <si>
    <t>The description can be a brief, for example:   Asphalt Road 123 or purchase Lot 456 in NE Village</t>
  </si>
  <si>
    <t>Note:  Fill in exemptions on Capital Improvement tab 
Line 17 -Capital Improvement Amount cannot exceed the amount budgeted to be spent in Column B , Page 3</t>
  </si>
  <si>
    <t>Total - Must agree to Line 17 on Lid Support Page 8</t>
  </si>
  <si>
    <t>Total agrees to Page 8, Line (17)</t>
  </si>
  <si>
    <t>Municipal Equalization Aid and Highway Allocation are reasonable compared to projections.</t>
  </si>
  <si>
    <t>Do not include the word "County"</t>
  </si>
  <si>
    <t>Must be less than or equal to page 4, column B, line 22</t>
  </si>
  <si>
    <t>Reminder:  Capital Improvements are the purchase of land or improvements to land.  You are not allowed to take an exemption for the purchase of equipment.</t>
  </si>
  <si>
    <t>If you need additional rows, a second page has been added to the end of the tabs</t>
  </si>
  <si>
    <t>Prior Year Capital Improvements Excluded from Restricted Funds (From Prior Year Lid Support, Line (17))</t>
  </si>
  <si>
    <t>Line (1) of Prior Year Lid Computation Form</t>
  </si>
  <si>
    <r>
      <rPr>
        <i/>
        <u/>
        <sz val="10"/>
        <rFont val="Arial"/>
        <family val="2"/>
      </rPr>
      <t>The change causes the levy to exceed the levy limit.</t>
    </r>
    <r>
      <rPr>
        <i/>
        <sz val="10"/>
        <rFont val="Arial"/>
        <family val="2"/>
      </rPr>
      <t xml:space="preserve">
The budget will need to be amended to reduce the property taxes so that the levy limit is not exceeded.  Hearing and publication will depend on if it has been less than 30 days after adoption and if total amount budgeted changes by less than 1%.</t>
    </r>
  </si>
  <si>
    <t>Change</t>
  </si>
  <si>
    <t>Property Tax Request</t>
  </si>
  <si>
    <t>Valuation</t>
  </si>
  <si>
    <t>Tax Rate</t>
  </si>
  <si>
    <t>Budget Hearing Held On:                                        Month</t>
  </si>
  <si>
    <t>Current Valuation</t>
  </si>
  <si>
    <t>Prior Year Valuation</t>
  </si>
  <si>
    <t>Operating Budget</t>
  </si>
  <si>
    <t>Prior Year Operating Budget Amount</t>
  </si>
  <si>
    <t>Tax Rate if Prior Tax Request was at Current Valuation</t>
  </si>
  <si>
    <t>This number will come from the Total Disbursements and Transfers on Line 25, Column 3,  of page 2 of the prior year budget</t>
  </si>
  <si>
    <t xml:space="preserve">     County Treasurer Commission at 1%</t>
  </si>
  <si>
    <t>Resolution adopting tax request amount</t>
  </si>
  <si>
    <t>Dollar Amount of Allowable Increase Excluding the vote taken Line (A) times Line (B)</t>
  </si>
  <si>
    <t>CURRENT YEAR ALLOWABLE INCREASES</t>
  </si>
  <si>
    <t>Option 1 - (Line 1)</t>
  </si>
  <si>
    <t>Option 2 - (Line 1)</t>
  </si>
  <si>
    <t>LINE (10) MUST BE GREATER THAN OR EQUAL TO ZERO OR YOU ARE IN VIOLATION OF THE LID LAW.</t>
  </si>
  <si>
    <t>The amount of Unused Restricted Funds Authority on Line (10) must be published in the Notice of Budget Hearing.</t>
  </si>
  <si>
    <t>Lid Computation Page 9</t>
  </si>
  <si>
    <t>If Capital improvement exemptions are noted, complete Page 10</t>
  </si>
  <si>
    <t>Page 9 (Lid Computation Form):</t>
  </si>
  <si>
    <t>Page 10 (Capital Improvements):</t>
  </si>
  <si>
    <t>INPUT ↓</t>
  </si>
  <si>
    <r>
      <rPr>
        <sz val="12"/>
        <rFont val="Calibri"/>
        <family val="2"/>
        <scheme val="minor"/>
      </rPr>
      <t xml:space="preserve">Please Complete this </t>
    </r>
    <r>
      <rPr>
        <b/>
        <u/>
        <sz val="12"/>
        <rFont val="Calibri"/>
        <family val="2"/>
        <scheme val="minor"/>
      </rPr>
      <t>Basic Data Input Area -</t>
    </r>
    <r>
      <rPr>
        <sz val="12"/>
        <rFont val="Calibri"/>
        <family val="2"/>
        <scheme val="minor"/>
      </rPr>
      <t>It will put information consistently throughout Budget Form.</t>
    </r>
  </si>
  <si>
    <r>
      <t>Name of</t>
    </r>
    <r>
      <rPr>
        <i/>
        <sz val="10"/>
        <rFont val="Calibri"/>
        <family val="2"/>
        <scheme val="minor"/>
      </rPr>
      <t xml:space="preserve"> City or Village</t>
    </r>
  </si>
  <si>
    <t>Total Levy for Compliance Purposes</t>
  </si>
  <si>
    <t>Levy Authority</t>
  </si>
  <si>
    <t>Municipality Levy Limit</t>
  </si>
  <si>
    <t>Municipality property taxes designated for interlocal agreements</t>
  </si>
  <si>
    <t>Total Municipality Levy Authority</t>
  </si>
  <si>
    <t>Total Levy Exemptions</t>
  </si>
  <si>
    <t>Personal and Real Property Tax Request</t>
  </si>
  <si>
    <t>Judgments (Not Paid by Liability Insurance)</t>
  </si>
  <si>
    <t>Pre-Existing Lease - Purchase Contracts-7/98</t>
  </si>
  <si>
    <t>Interest Free Financing (Public Airports)</t>
  </si>
  <si>
    <t>Municipality Levy Subject to Levy Authority</t>
  </si>
  <si>
    <t>Levy Authority Allocated to Others-</t>
  </si>
  <si>
    <t>Municipality Levy</t>
  </si>
  <si>
    <t>Airport Authority</t>
  </si>
  <si>
    <t>Community Redevelopment Authority</t>
  </si>
  <si>
    <t>Transit Authority</t>
  </si>
  <si>
    <t>Levy authority granted to Airport Authority</t>
  </si>
  <si>
    <t>Levy authority granted to Community Redevelopment Authority</t>
  </si>
  <si>
    <t>Levy authority granted to Transit Authority</t>
  </si>
  <si>
    <t xml:space="preserve">State Statute Section 86-416 allows for a special tax to fund Public Safety Communication projects, the tax has the same status as bonded indebtedness.  State Statute 72-2301 through 72-2308 allows bonds to be issued for Public Facilities Construction Projects.  Amounts should be included as Bonded Indebtedness on Line 7 above.  </t>
  </si>
  <si>
    <t>Enter amount of property tax to pay preexisting lease-purchase contracts approved prior to July 1, 1998.</t>
  </si>
  <si>
    <t>Enter amount of property tax to pay bonded indebtedness, includes bonds for Public Facilities Construction and Public Safety Communication Projects.</t>
  </si>
  <si>
    <t>Enter amount of property tax to retire interest-free loans from the Department of Aeronautics by a public Airport.</t>
  </si>
  <si>
    <t>Other</t>
  </si>
  <si>
    <t>Tax Request Subject to Levy Limit</t>
  </si>
  <si>
    <t>Formula = Sum Lines 2-6</t>
  </si>
  <si>
    <t>Formula = Line 1 minus Line 7</t>
  </si>
  <si>
    <t>Formula = (Line 8 divided by Line 9) times 100.</t>
  </si>
  <si>
    <t>Enter amount of property tax to pay for judgments not paid by insurance.</t>
  </si>
  <si>
    <t>Off Street Parking District Valuation</t>
  </si>
  <si>
    <t>Formula = Sum Lines 10-16</t>
  </si>
  <si>
    <t>Enter the Off Street Parking District valuation</t>
  </si>
  <si>
    <t>Enter the amount of taxes that will be utilized toward interlocal agreements or joint public agencies</t>
  </si>
  <si>
    <r>
      <t>This Form</t>
    </r>
    <r>
      <rPr>
        <b/>
        <i/>
        <sz val="10"/>
        <rFont val="Arial"/>
        <family val="2"/>
      </rPr>
      <t xml:space="preserve"> </t>
    </r>
    <r>
      <rPr>
        <sz val="10"/>
        <rFont val="Arial"/>
        <family val="2"/>
      </rPr>
      <t xml:space="preserve">is to be completed to ensure compliance with the levy limits established in State Statute Section 77-3442.  The levy limit applicable to municipalities is 45 cents plus 5 cents for interlocal agreements.
</t>
    </r>
  </si>
  <si>
    <r>
      <rPr>
        <b/>
        <u/>
        <sz val="14"/>
        <rFont val="Arial"/>
        <family val="2"/>
      </rPr>
      <t xml:space="preserve">Questions - E-Mail: </t>
    </r>
    <r>
      <rPr>
        <u/>
        <sz val="14"/>
        <color indexed="12"/>
        <rFont val="Arial"/>
        <family val="2"/>
      </rPr>
      <t xml:space="preserve"> </t>
    </r>
    <r>
      <rPr>
        <b/>
        <u/>
        <sz val="14"/>
        <color rgb="FF0000FF"/>
        <rFont val="Arial"/>
        <family val="2"/>
      </rPr>
      <t>Jeff.Schreier@nebraska.gov</t>
    </r>
  </si>
  <si>
    <r>
      <t>Other</t>
    </r>
    <r>
      <rPr>
        <sz val="10"/>
        <rFont val="Arial"/>
        <family val="2"/>
      </rPr>
      <t xml:space="preserve"> should include Judgments, and Proprietary Function Funds if a separate budget is filed.</t>
    </r>
  </si>
  <si>
    <t>(F)</t>
  </si>
  <si>
    <r>
      <rPr>
        <b/>
        <sz val="10"/>
        <rFont val="Arial"/>
        <family val="2"/>
      </rPr>
      <t xml:space="preserve">Transfers </t>
    </r>
    <r>
      <rPr>
        <sz val="10"/>
        <rFont val="Arial"/>
        <family val="2"/>
      </rPr>
      <t>should include Transfers and Transfers of Surplus Fees</t>
    </r>
  </si>
  <si>
    <t>Transfers Out (F)</t>
  </si>
  <si>
    <r>
      <t xml:space="preserve">PRIOR YEAR RESTRICTED FUNDS AUTHORITY </t>
    </r>
    <r>
      <rPr>
        <sz val="11"/>
        <rFont val="Arial"/>
        <family val="2"/>
      </rPr>
      <t xml:space="preserve">OPTION 1 </t>
    </r>
    <r>
      <rPr>
        <b/>
        <u/>
        <sz val="11"/>
        <rFont val="Arial"/>
        <family val="2"/>
      </rPr>
      <t>OR</t>
    </r>
    <r>
      <rPr>
        <sz val="11"/>
        <rFont val="Arial"/>
        <family val="2"/>
      </rPr>
      <t xml:space="preserve"> OPTION 2</t>
    </r>
  </si>
  <si>
    <r>
      <t xml:space="preserve">OPTION 2
</t>
    </r>
    <r>
      <rPr>
        <i/>
        <u/>
        <sz val="10"/>
        <rFont val="Arial"/>
        <family val="2"/>
      </rPr>
      <t>Only use if a vote was taken at a townhall meeting to exceed Lid for one year</t>
    </r>
  </si>
  <si>
    <r>
      <t xml:space="preserve">Allowable Percent Increase </t>
    </r>
    <r>
      <rPr>
        <b/>
        <sz val="10"/>
        <rFont val="Arial"/>
        <family val="2"/>
      </rPr>
      <t>Less</t>
    </r>
    <r>
      <rPr>
        <sz val="10"/>
        <rFont val="Arial"/>
        <family val="2"/>
      </rPr>
      <t xml:space="preserve"> Vote Taken (Prior Year Lid Computation Form Line (6) - Line (5)</t>
    </r>
  </si>
  <si>
    <r>
      <t xml:space="preserve">  </t>
    </r>
    <r>
      <rPr>
        <b/>
        <u/>
        <sz val="10"/>
        <rFont val="Arial"/>
        <family val="2"/>
      </rPr>
      <t>BASE LIMITATION PERCENT INCREASE</t>
    </r>
    <r>
      <rPr>
        <b/>
        <sz val="10"/>
        <rFont val="Arial"/>
        <family val="2"/>
      </rPr>
      <t xml:space="preserve"> (2.5%)</t>
    </r>
  </si>
  <si>
    <r>
      <t xml:space="preserve">   </t>
    </r>
    <r>
      <rPr>
        <b/>
        <u/>
        <sz val="10"/>
        <rFont val="Arial"/>
        <family val="2"/>
      </rPr>
      <t>ALLOWABLE GROWTH PER THE ASSESSOR MINUS 2.5%</t>
    </r>
  </si>
  <si>
    <r>
      <t xml:space="preserve">  </t>
    </r>
    <r>
      <rPr>
        <b/>
        <u/>
        <sz val="10"/>
        <rFont val="Arial"/>
        <family val="2"/>
      </rPr>
      <t>ADDITIONAL ONE PERCENT COUNCIL/BOARD APPROVED INCREASE</t>
    </r>
    <r>
      <rPr>
        <sz val="10"/>
        <rFont val="Arial"/>
        <family val="2"/>
      </rPr>
      <t xml:space="preserve"> </t>
    </r>
  </si>
  <si>
    <r>
      <t xml:space="preserve">  </t>
    </r>
    <r>
      <rPr>
        <b/>
        <u/>
        <sz val="10"/>
        <rFont val="Arial"/>
        <family val="2"/>
      </rPr>
      <t>SPECIAL ELECTION/TOWNHALL MEETING - VOTER APPROVED % INCREASE</t>
    </r>
  </si>
  <si>
    <r>
      <t>Less:</t>
    </r>
    <r>
      <rPr>
        <sz val="10"/>
        <rFont val="Arial"/>
        <family val="2"/>
      </rPr>
      <t xml:space="preserve">  Restricted Funds from Lid Supporting Schedule</t>
    </r>
  </si>
  <si>
    <t>(18</t>
  </si>
  <si>
    <t>Note:  (A) must be less than the greater of  (B) or (C )  to be in compliance with the Statutes</t>
  </si>
  <si>
    <t>Voter Approved Levy Override</t>
  </si>
  <si>
    <r>
      <t xml:space="preserve">A municipality may exceed the limits in State Statute Section 77-3442 by completing the requirements of State Statute Section 77-3444 (Election or Townhall Meeting). </t>
    </r>
    <r>
      <rPr>
        <b/>
        <sz val="10"/>
        <color rgb="FFFF0000"/>
        <rFont val="Arial"/>
        <family val="2"/>
      </rPr>
      <t xml:space="preserve">If an amount is entered on Line 21, a sample ballot and election results MUST be submitted with budget. If voter approved override was completed at a Townhall Meeting, minutes of that meeting, and a list of registered voters in the municipality must be submitted. </t>
    </r>
    <r>
      <rPr>
        <sz val="10"/>
        <rFont val="Arial"/>
        <family val="2"/>
      </rPr>
      <t xml:space="preserve">Please refer to the statutes to ensure all requirements are met. </t>
    </r>
  </si>
  <si>
    <t>Enter the levy override amount approved by voters at a successful election or  townhall meeting</t>
  </si>
  <si>
    <t>RESOLUTION SETTING THE PROPERTY TAX REQUEST</t>
  </si>
  <si>
    <t>RESOLUTION NO. _______________</t>
  </si>
  <si>
    <t>NOTE: This sheet is protected to prevent unintended errors. If you would like to unlock go to</t>
  </si>
  <si>
    <t xml:space="preserve">Review&gt;Unprotect Sheet </t>
  </si>
  <si>
    <t>WHEREAS, a special public hearing was held as required by law to hear and consider comments concerning the property tax request;</t>
  </si>
  <si>
    <t xml:space="preserve">1. </t>
  </si>
  <si>
    <t xml:space="preserve">General Fund: </t>
  </si>
  <si>
    <t xml:space="preserve">Bond Fund: </t>
  </si>
  <si>
    <t>2.</t>
  </si>
  <si>
    <t>The total assessed value of property differs from last year’s total assessed value by ________%.</t>
  </si>
  <si>
    <t>3.</t>
  </si>
  <si>
    <t>4.</t>
  </si>
  <si>
    <t>5.</t>
  </si>
  <si>
    <t>6.</t>
  </si>
  <si>
    <t>Motion by ________, seconded by _______ to adopt Resolution #______.</t>
  </si>
  <si>
    <t xml:space="preserve">Voting yes were: </t>
  </si>
  <si>
    <t xml:space="preserve">Voting no were: </t>
  </si>
  <si>
    <t>NOTE 1: If you need separate levies for separate funds your resolution should identify the tax request by fund. #1 should be modified to identify each fund that has a tax levy</t>
  </si>
  <si>
    <t>Off Street Parking District Levy (Statute 77-3443(2))</t>
  </si>
  <si>
    <t>Enter the Off Street Parking District Levy.  The formula will divide taxable valuation within district by total city valuation multiplied by the district levy per Statute 77-3443(2).</t>
  </si>
  <si>
    <t>Report of Joint Public Agency &amp; Interlocal Agreements is indicated by checking the box.</t>
  </si>
  <si>
    <r>
      <t>Total Personal and Real Property Tax Request (Line 1) agrees to amount on bottom of Page 2,</t>
    </r>
    <r>
      <rPr>
        <u/>
        <sz val="11"/>
        <rFont val="Times New Roman"/>
        <family val="1"/>
      </rPr>
      <t xml:space="preserve"> Total Property Tax Requirement</t>
    </r>
    <r>
      <rPr>
        <sz val="11"/>
        <rFont val="Times New Roman"/>
        <family val="1"/>
      </rPr>
      <t>.</t>
    </r>
  </si>
  <si>
    <t>Valuation (Line 9) agrees to Total Certified Valuation on Cover Page (Page 1).</t>
  </si>
  <si>
    <t>Complete Lid Exemptions if needed.  Subdivision must show a zero or positive number on Lid Computation Page 9 in order to be in compliance with Lid.</t>
  </si>
  <si>
    <t>(23a)</t>
  </si>
  <si>
    <t xml:space="preserve">Benefits Paid Under the Firefighter Cancer Benefits Act </t>
  </si>
  <si>
    <t xml:space="preserve">Benefits Paid Under Firefighter Cancer Benefits Act </t>
  </si>
  <si>
    <t>Enter amount of property tax to pay for cancer benefits provided on or after January 1, 2022, pursuant to the Firefighter Cancer Benefits Act (LB 432 (2021))</t>
  </si>
  <si>
    <t>2022 Growth
per Assessor</t>
  </si>
  <si>
    <t xml:space="preserve">Instructions: </t>
  </si>
  <si>
    <t xml:space="preserve">No items may be on the agenda other than discussion on each political subdivision's intent to increase it's property tax request by more than the allowable growth percentage. </t>
  </si>
  <si>
    <t>l</t>
  </si>
  <si>
    <t>Must be held after 6:00PM local time</t>
  </si>
  <si>
    <t xml:space="preserve">The representative from each participating political subdivision must give a brief presentation on their intent to increase the property tax request by more than the allowable growth percentage and the effect of such request on the political subdivision's budget. The presentation also must include: </t>
  </si>
  <si>
    <t>ª</t>
  </si>
  <si>
    <t>The name of the political subdivision</t>
  </si>
  <si>
    <t>The amount of the property tax request</t>
  </si>
  <si>
    <t xml:space="preserve">The following statements: </t>
  </si>
  <si>
    <t>The total assessed value of property differs from last year's total assessed value by ..... percent</t>
  </si>
  <si>
    <t>The tax rate which would levy the same amount of property taxes as last year, when multiplied by the new total assessed value of property, would be $..... per $100 of assessed value</t>
  </si>
  <si>
    <t>The (name of political subdivision) proposes to adopt a property tax request that will cause its tax rate to be $..... per $100 of assessed value</t>
  </si>
  <si>
    <t>Based on the proposed property tax request and changes in other revenue, the total operating budget of (name of political subdivision) will exceed last year's by ..... percent</t>
  </si>
  <si>
    <t>To obtain more information regarding the increase in the property tax request, citizens may contact the (name of political subdivision) at (telephone number and email address of political subdivision)</t>
  </si>
  <si>
    <t>t</t>
  </si>
  <si>
    <t xml:space="preserve">Any member of the public shall be allowed to speak at the joint public hearing and given a reasonable amount of time to do so. </t>
  </si>
  <si>
    <t xml:space="preserve">LB 644 (2021) Joint Public Hearing Requirements: </t>
  </si>
  <si>
    <t>Other changes made by LB 644</t>
  </si>
  <si>
    <t xml:space="preserve">County Assessor must mail postcards to all affected property tax payers at least seven calendar days prior to the joint public hearing.  </t>
  </si>
  <si>
    <t>October 1, 2022</t>
  </si>
  <si>
    <t>September 30, 2023</t>
  </si>
  <si>
    <t>2022</t>
  </si>
  <si>
    <t xml:space="preserve"> 2022-2023
STATE OF NEBRASKA</t>
  </si>
  <si>
    <t>Was this Subdivision involved in any Interlocal Agreements or Joint Public Agencies for the reporting period of July 1, 2021 through June 30, 2022?</t>
  </si>
  <si>
    <t>Did the Subdivision operate under a separate Trade Name, Corporate Name, or other Business Name during the period of July 1, 2021 through June 30, 2022?</t>
  </si>
  <si>
    <r>
      <t xml:space="preserve">If </t>
    </r>
    <r>
      <rPr>
        <b/>
        <i/>
        <sz val="9"/>
        <rFont val="Arial"/>
        <family val="2"/>
      </rPr>
      <t>YES</t>
    </r>
    <r>
      <rPr>
        <i/>
        <sz val="9"/>
        <rFont val="Arial"/>
        <family val="2"/>
      </rPr>
      <t>, Please submit Interlocal Agreement Report by September 30th.</t>
    </r>
  </si>
  <si>
    <r>
      <t xml:space="preserve">If </t>
    </r>
    <r>
      <rPr>
        <b/>
        <i/>
        <sz val="9"/>
        <rFont val="Arial"/>
        <family val="2"/>
      </rPr>
      <t>YES</t>
    </r>
    <r>
      <rPr>
        <i/>
        <sz val="9"/>
        <rFont val="Arial"/>
        <family val="2"/>
      </rPr>
      <t>, Please submit Trade Name Report by September 30th.</t>
    </r>
  </si>
  <si>
    <t>Budget Due by 9-30-2022</t>
  </si>
  <si>
    <r>
      <t xml:space="preserve">Actual
2020 - 2021
</t>
    </r>
    <r>
      <rPr>
        <sz val="8"/>
        <rFont val="Arial"/>
        <family val="2"/>
      </rPr>
      <t>(Column 1)</t>
    </r>
  </si>
  <si>
    <r>
      <t xml:space="preserve">Actual/Estimated
2021 - 2022
</t>
    </r>
    <r>
      <rPr>
        <sz val="8"/>
        <rFont val="Arial"/>
        <family val="2"/>
      </rPr>
      <t>(Column 2)</t>
    </r>
  </si>
  <si>
    <r>
      <t>Adopted Budget</t>
    </r>
    <r>
      <rPr>
        <sz val="10"/>
        <rFont val="Arial"/>
        <family val="2"/>
      </rPr>
      <t xml:space="preserve">
</t>
    </r>
    <r>
      <rPr>
        <b/>
        <sz val="10"/>
        <rFont val="Arial"/>
        <family val="2"/>
      </rPr>
      <t xml:space="preserve">2022 - 2023
</t>
    </r>
    <r>
      <rPr>
        <sz val="8"/>
        <rFont val="Arial"/>
        <family val="2"/>
      </rPr>
      <t>(Column 3)</t>
    </r>
  </si>
  <si>
    <t>Cash Reserve = Line 26 divided by (Line 25 minus Lines 21, 22 &amp; tab 2022-2023 -Page 3 B22, C22)</t>
  </si>
  <si>
    <t>2022-2023 ADOPTED BUDGET
Disbursements &amp; Transfers</t>
  </si>
  <si>
    <t>2021-2022 ACTUAL/ESTIMATED
Disbursements &amp; Transfers</t>
  </si>
  <si>
    <t>2020-2021 ACTUAL
Disbursements &amp; Transfers</t>
  </si>
  <si>
    <t>2022-2023 SUMMARY OF PROPRIETARY FUNCTION FUNDS</t>
  </si>
  <si>
    <t>2022-2023 LID SUPPORTING SCHEDULE</t>
  </si>
  <si>
    <r>
      <t>LESS:</t>
    </r>
    <r>
      <rPr>
        <sz val="10"/>
        <rFont val="Arial"/>
        <family val="2"/>
      </rPr>
      <t xml:space="preserve">  Amount Spent During 2021-2022</t>
    </r>
  </si>
  <si>
    <t>LID COMPUTATION FORM FOR FISCAL YEAR 2022-2023</t>
  </si>
  <si>
    <t>2021 Valuation</t>
  </si>
  <si>
    <t>2022-2023 CAPITAL IMPROVEMENT LID EXEMPTIONS</t>
  </si>
  <si>
    <t>2020-2021 Actual Disbursements &amp; Transfers</t>
  </si>
  <si>
    <t>2021-2022 Actual/Estimated Disbursements &amp; Transfers</t>
  </si>
  <si>
    <t>2022-2023 Proposed Budget of Disbursements &amp; Transfers</t>
  </si>
  <si>
    <t>2022-2023 Necessary Cash Reserve</t>
  </si>
  <si>
    <t>2022-2023 Total Resources Available</t>
  </si>
  <si>
    <t>Total 2022-2023 Personal &amp; Real Property Tax Requirement</t>
  </si>
  <si>
    <t>The 2022-2023 property tax request be set at:</t>
  </si>
  <si>
    <t>A copy of this resolution be certified and forwarded to the County Clerk on or before October 15, 2022.</t>
  </si>
  <si>
    <t>Dated this ______ day of ___________, 2022</t>
  </si>
  <si>
    <t>REPORTING PERIOD JULY 1, 2021 THROUGH JUNE 30, 2022</t>
  </si>
  <si>
    <t>Report of Interlocal Agreements.  Due on or before September 30th.  Fine of $20 a day for filing late.</t>
  </si>
  <si>
    <t>Complete the Interlocal Agreement and Trade Name reports.  There is a $20 day fine for not filing these reports by September 30th.</t>
  </si>
  <si>
    <r>
      <rPr>
        <b/>
        <u/>
        <sz val="10"/>
        <color rgb="FFFF0000"/>
        <rFont val="Calibri"/>
        <family val="2"/>
        <scheme val="minor"/>
      </rPr>
      <t xml:space="preserve">Interlocal Agreement Report and Trade Name Report. </t>
    </r>
    <r>
      <rPr>
        <u/>
        <sz val="10"/>
        <rFont val="Calibri"/>
        <family val="2"/>
        <scheme val="minor"/>
      </rPr>
      <t xml:space="preserve"> Due September 30th.  If the Reports are not filed on time, the Subdivision can be charged a </t>
    </r>
    <r>
      <rPr>
        <b/>
        <u/>
        <sz val="10"/>
        <color rgb="FFFF0000"/>
        <rFont val="Calibri"/>
        <family val="2"/>
        <scheme val="minor"/>
      </rPr>
      <t xml:space="preserve">$20 per day fine until the Reports are filed.  </t>
    </r>
    <r>
      <rPr>
        <u/>
        <sz val="10"/>
        <rFont val="Calibri"/>
        <family val="2"/>
        <scheme val="minor"/>
      </rPr>
      <t>The Reports have been added to this file as a separate tab.  If the Subdivision does not have any Interlocal Agreements or Trade Names, please mark the appropriate box on Page 1 to reduce the chance of a fine.</t>
    </r>
  </si>
  <si>
    <t>If for some reason your notice does not get printed, you are still required to publish and hold another hearing.  The 4 day rule still applies.  If there is not time to publish and hold meeting prior to the September 30 deadline, your budget will be late and you need to submit as soon as possible.</t>
  </si>
  <si>
    <r>
      <t xml:space="preserve">Budgets and Interlocal Agreement Reports are now due to State Auditor and County Clerk by </t>
    </r>
    <r>
      <rPr>
        <b/>
        <sz val="10"/>
        <rFont val="Arial"/>
        <family val="2"/>
      </rPr>
      <t>September 30th</t>
    </r>
    <r>
      <rPr>
        <sz val="10"/>
        <rFont val="Arial"/>
        <family val="2"/>
      </rPr>
      <t xml:space="preserve"> (previously September 20th) </t>
    </r>
  </si>
  <si>
    <r>
      <t xml:space="preserve">County Board of Equalization shall levy necessary taxes by </t>
    </r>
    <r>
      <rPr>
        <b/>
        <sz val="10"/>
        <rFont val="Arial"/>
        <family val="2"/>
      </rPr>
      <t>October 20th</t>
    </r>
    <r>
      <rPr>
        <sz val="10"/>
        <rFont val="Arial"/>
        <family val="2"/>
      </rPr>
      <t xml:space="preserve"> (previously October 15th) </t>
    </r>
  </si>
  <si>
    <r>
      <t xml:space="preserve">Each political subdivision required to participate in the joint public hearing must provide their telephone # and proposed property tax request to the County Clerk by </t>
    </r>
    <r>
      <rPr>
        <b/>
        <sz val="10"/>
        <rFont val="Arial"/>
        <family val="2"/>
      </rPr>
      <t xml:space="preserve">September 5th. </t>
    </r>
  </si>
  <si>
    <r>
      <t xml:space="preserve">Property Tax Request Resolution due to County Clerk by </t>
    </r>
    <r>
      <rPr>
        <b/>
        <sz val="10"/>
        <rFont val="Arial"/>
        <family val="2"/>
      </rPr>
      <t>October 15th</t>
    </r>
    <r>
      <rPr>
        <sz val="10"/>
        <rFont val="Arial"/>
        <family val="2"/>
      </rPr>
      <t xml:space="preserve"> (previously October 13th)</t>
    </r>
  </si>
  <si>
    <t xml:space="preserve">This budget is for a VILLAGE; therefore the allowable growth provisions of the Property Tax Request Act DO NOT apply. </t>
  </si>
  <si>
    <t>For Questions on this form, who should we contact (please  √  one):  Contact will be via email if supplied.</t>
  </si>
  <si>
    <t>Outstanding Bond Principal at beginning of budget year</t>
  </si>
  <si>
    <t>Outstanding Bond Interest at beginning of budget year</t>
  </si>
  <si>
    <t>This represents the principal portion of the anticipated bonded indebtedness the subdivision has at beginning of budget year</t>
  </si>
  <si>
    <t xml:space="preserve">This represents the interest portion of the anticipated bonded indebtedness the subdivision has at beginning of budget year. </t>
  </si>
  <si>
    <t>Base Limitation Percentage Increase (2%)</t>
  </si>
  <si>
    <t>Real Growth Percentage Increase</t>
  </si>
  <si>
    <r>
      <t>(Total Personal and Real Property Tax Required from</t>
    </r>
    <r>
      <rPr>
        <b/>
        <i/>
        <sz val="10"/>
        <rFont val="Arial"/>
        <family val="2"/>
      </rPr>
      <t xml:space="preserve"> prior year</t>
    </r>
    <r>
      <rPr>
        <i/>
        <sz val="10"/>
        <rFont val="Arial"/>
        <family val="2"/>
      </rPr>
      <t xml:space="preserve"> budget - Cover Page)</t>
    </r>
  </si>
  <si>
    <r>
      <t>Total Allowable Growth Percentage Increase</t>
    </r>
    <r>
      <rPr>
        <b/>
        <sz val="10"/>
        <rFont val="Arial"/>
        <family val="2"/>
      </rPr>
      <t xml:space="preserve"> (Line 2 + Line 3)</t>
    </r>
  </si>
  <si>
    <r>
      <t xml:space="preserve">Allowable Dollar Amount of Increase to Property Tax Request </t>
    </r>
    <r>
      <rPr>
        <b/>
        <sz val="10"/>
        <rFont val="Arial"/>
        <family val="2"/>
      </rPr>
      <t>(Line 1 x Line 4)</t>
    </r>
  </si>
  <si>
    <r>
      <t xml:space="preserve">TOTAL BASE PROPERTY TAX REQUEST AUTHORITY </t>
    </r>
    <r>
      <rPr>
        <b/>
        <sz val="10"/>
        <rFont val="Arial"/>
        <family val="2"/>
      </rPr>
      <t>(Line 1 + Line 5)</t>
    </r>
  </si>
  <si>
    <t>2022-2023 ACTUAL Total Property Tax Request</t>
  </si>
  <si>
    <t>ACTUAL PROPERTY TAX REQUEST</t>
  </si>
  <si>
    <r>
      <t>(Total Personal and Real Property Tax Required from</t>
    </r>
    <r>
      <rPr>
        <b/>
        <i/>
        <sz val="10"/>
        <rFont val="Arial"/>
        <family val="2"/>
      </rPr>
      <t xml:space="preserve"> </t>
    </r>
    <r>
      <rPr>
        <i/>
        <sz val="10"/>
        <rFont val="Arial"/>
        <family val="2"/>
      </rPr>
      <t>Cover Page)</t>
    </r>
  </si>
  <si>
    <t>Prior Year Total Property Tax Request</t>
  </si>
  <si>
    <t>2022 Real Growth Value
per Assessor</t>
  </si>
  <si>
    <t xml:space="preserve">Note: Real Growth Value per Assessor for purposes of the Property Tax Request Act (§77-1631) is different than the growth value for purposes of the Lid on Restricted Funds(§13-518). The County Assessor must provide you with separate growth amounts. </t>
  </si>
  <si>
    <t>Prior Year Total Real Property Valuation per Assessor</t>
  </si>
  <si>
    <r>
      <t xml:space="preserve">Each County, City, School District, or Community College that seeks to increase it's property tax request by more than the allowable growth percentage must participate in a joint public hearing. Each political subdivision must designate one representative to attend the joint public hearing. If a political subdivision is located within multiple counties, they will be deemed to be located within the County where the principle headquarters are located. </t>
    </r>
    <r>
      <rPr>
        <b/>
        <u/>
        <sz val="10"/>
        <rFont val="Arial"/>
        <family val="2"/>
      </rPr>
      <t>The following requirements apply to the joint public hearing:</t>
    </r>
    <r>
      <rPr>
        <b/>
        <sz val="10"/>
        <rFont val="Arial"/>
        <family val="2"/>
      </rPr>
      <t xml:space="preserve"> </t>
    </r>
  </si>
  <si>
    <r>
      <t xml:space="preserve">If line (7) is </t>
    </r>
    <r>
      <rPr>
        <b/>
        <u/>
        <sz val="10"/>
        <rFont val="Arial"/>
        <family val="2"/>
      </rPr>
      <t>greater than</t>
    </r>
    <r>
      <rPr>
        <sz val="10"/>
        <rFont val="Arial"/>
        <family val="2"/>
      </rPr>
      <t xml:space="preserve"> line (6), your political subdivision </t>
    </r>
    <r>
      <rPr>
        <b/>
        <u/>
        <sz val="10"/>
        <rFont val="Arial"/>
        <family val="2"/>
      </rPr>
      <t>is required</t>
    </r>
    <r>
      <rPr>
        <sz val="10"/>
        <rFont val="Arial"/>
        <family val="2"/>
      </rPr>
      <t xml:space="preserve"> to participate in the joint public hearing, and complete the postcard notification requirements of §77-1633. You must provide your proposed property tax request and telephone number to the County Clerk by September 5th.  You are not required to hold the Special Hearing to Set the Final Tax Request outlined in §77-1632. The joint public hearing is completed in lieu of this hearing. </t>
    </r>
  </si>
  <si>
    <r>
      <t xml:space="preserve">If line (7) is </t>
    </r>
    <r>
      <rPr>
        <b/>
        <u/>
        <sz val="10"/>
        <rFont val="Arial"/>
        <family val="2"/>
      </rPr>
      <t>less than</t>
    </r>
    <r>
      <rPr>
        <sz val="10"/>
        <rFont val="Arial"/>
        <family val="2"/>
      </rPr>
      <t xml:space="preserve"> line (6), your political subdivision </t>
    </r>
    <r>
      <rPr>
        <b/>
        <u/>
        <sz val="10"/>
        <rFont val="Arial"/>
        <family val="2"/>
      </rPr>
      <t>is not required</t>
    </r>
    <r>
      <rPr>
        <sz val="10"/>
        <rFont val="Arial"/>
        <family val="2"/>
      </rPr>
      <t xml:space="preserve"> to participate in the joint public hearing, or complete the postcard notification requirements of §77-1633. You are required to hold the Special Hearing to Set the Final Tax Request outlined in §77-1632. </t>
    </r>
  </si>
  <si>
    <t xml:space="preserve">Line 3: Enter the Real Growth Value and Prior Year Total Real Property Valuation from the Certification of Taxable Valuation received from the County Assessor. </t>
  </si>
  <si>
    <t xml:space="preserve">Lines 4-7: These lines will calculate automatically. Nothing required. </t>
  </si>
  <si>
    <t xml:space="preserve">If line (7) is greater than line (6), your political subdivision is required to participate in the joint public hearing, and complete the postcard notification requirements of §77-1633. You must provide your proposed property tax request and telephone number to the County Clerk by September 5th. You are not required to hold the Special Hearing to Set the Final Tax Request outlined in §77-1632. The joint public hearing is completed in lieu of this hearing. </t>
  </si>
  <si>
    <t xml:space="preserve">If line (7) is less than line (6), your political subdivision is not required to participate in the joint public hearing, or complete the postcard notification requirements of §77-1633. You are required to hold the Special Hearing to Set the Final Tax Request outlined in §77-1632. </t>
  </si>
  <si>
    <t xml:space="preserve">If this budget is for a VILLAGE - input an "X" into cell A4. Nothing further is required because Villages are not subject to the allowable growth provisions of the Property Tax Request Act. If this budget is for a CITY - continue with the following instructions. </t>
  </si>
  <si>
    <t>Real Growth Value per Assessor agrees to Certification from County Assessor</t>
  </si>
  <si>
    <t>Prior Year Total Real Property Valuation agrees to Certification from County Assessor</t>
  </si>
  <si>
    <t xml:space="preserve">Current tax request (line 7) agrees to total tax request on cover page </t>
  </si>
  <si>
    <t>Prior year tax request (line 1) agrees to tax request on cover page of last year's budget</t>
  </si>
  <si>
    <t xml:space="preserve">If Line 7 is greater than Line 6, political subdivision participated in Joint Public Hearing, and was included on Postcard notification  </t>
  </si>
  <si>
    <t>See Instruction on Form</t>
  </si>
  <si>
    <r>
      <t xml:space="preserve">Total Restricted Funds for Lid Computation </t>
    </r>
    <r>
      <rPr>
        <b/>
        <i/>
        <u/>
        <sz val="10"/>
        <rFont val="Arial"/>
        <family val="2"/>
      </rPr>
      <t>cannot</t>
    </r>
    <r>
      <rPr>
        <i/>
        <sz val="10"/>
        <rFont val="Arial"/>
        <family val="2"/>
      </rPr>
      <t xml:space="preserve"> be less than zero.  See Instruction Manual on completing the Lid Supporting Schedule.</t>
    </r>
  </si>
  <si>
    <r>
      <t xml:space="preserve">Prior Year Restricted Funds Authority </t>
    </r>
    <r>
      <rPr>
        <sz val="10"/>
        <rFont val="Arial"/>
        <family val="2"/>
      </rPr>
      <t>(Base Amount) = Line (8) from last year's Lid Form</t>
    </r>
  </si>
  <si>
    <r>
      <t xml:space="preserve">Calculated Prior Year Restricted Funds Authority </t>
    </r>
    <r>
      <rPr>
        <sz val="10"/>
        <rFont val="Arial"/>
        <family val="2"/>
      </rPr>
      <t>(Base Amount)  Line (A) Plus Line (C)</t>
    </r>
  </si>
  <si>
    <t xml:space="preserve">(C) </t>
  </si>
  <si>
    <t xml:space="preserve">Notes: </t>
  </si>
  <si>
    <t xml:space="preserve">(1) The example publications included here are solely to hear taxpayer input at the budget hearing and tax request hearing. No action should be taken at these hearings. Action items should be completed at a regular meeting, ensuring that all requirements of the Open Meetings Act are followed. </t>
  </si>
  <si>
    <t xml:space="preserve">(2) These sample publications are intended to assist subdivisions in meeting the publication requirements related to the Budget Hearing and Tax Request Hearing. They are sample forms only - they are not required forms. Each subdivision is responsible for ensuring their publications include all information required by the statutes. Each subdivision may need to modify the sample forms for the circumstances specific to your subdivision. </t>
  </si>
  <si>
    <t>NOTE 2: This sample resolution is intended solely to assist political subdivisions. It is not a required form. Each political subdivision is responsible for ensuring the resolution is accurate and complies with all requirements set forth in State Statute Section 77-1632 and/or 77-1633</t>
  </si>
  <si>
    <t xml:space="preserve">Line 1: This will complete automatically based on the prior year property tax request entered on the "Basic Data Input" tab. It will equal the TOTAL property tax request from the cover page of the previous year's budget </t>
  </si>
  <si>
    <t xml:space="preserve">Line 2: This will be 2%. Nothing required. </t>
  </si>
  <si>
    <t xml:space="preserve">(3) For Cities only: If your subdivision is increasing the Property Tax request above the allowable growth percentage (2% plus real growth percentage), you are subject to the postcard notification and joint public hearing requirements of the Property Tax Request Act (§ 77-1633).  You are required to attend the Joint Public Hearing outlined in § 77-1633. You are not required to hold the Special Hearing to Set the Final Tax Request as outlined in § 77-1632. You are still required to hold the Budget Hearing, regardless. Villages are not subject to the allowable growth provisions of the Property Tax Request Act. Villages will hold the Budget Hearing and Tax Request Hearing. </t>
  </si>
  <si>
    <r>
      <rPr>
        <u/>
        <sz val="12"/>
        <color rgb="FFFF0000"/>
        <rFont val="Calibri"/>
        <family val="2"/>
        <scheme val="minor"/>
      </rPr>
      <t>LB 1165</t>
    </r>
    <r>
      <rPr>
        <u/>
        <sz val="12"/>
        <rFont val="Calibri"/>
        <family val="2"/>
        <scheme val="minor"/>
      </rPr>
      <t xml:space="preserve"> - Clarifies that taxes can be levied for bonds that have been issued, or authorized to be issued by the governing body or legal voters of the political subdivision. </t>
    </r>
  </si>
  <si>
    <t>September 30th - NEW budget filing due date</t>
  </si>
  <si>
    <r>
      <t xml:space="preserve">LB 644 </t>
    </r>
    <r>
      <rPr>
        <u/>
        <sz val="12"/>
        <rFont val="Calibri"/>
        <family val="2"/>
        <scheme val="minor"/>
      </rPr>
      <t>- See "Property Tax Request Act" tab for additional information regarding changes made by LB 644</t>
    </r>
  </si>
  <si>
    <t xml:space="preserve">2022-2023 ALLOWABLE GROWTH PERCENTAGE COMPUTATION FORM </t>
  </si>
  <si>
    <t>CALCULATION OF ALLOWABLE GROWTH PERCENTAGE</t>
  </si>
  <si>
    <t>Allowable Growth Percentage Computation Form Page 12</t>
  </si>
  <si>
    <t>Page 12 (Allowable Growth Percentage Computation Form)</t>
  </si>
  <si>
    <r>
      <rPr>
        <b/>
        <sz val="14"/>
        <color indexed="8"/>
        <rFont val="Arial"/>
        <family val="2"/>
      </rPr>
      <t xml:space="preserve">Website:  </t>
    </r>
    <r>
      <rPr>
        <u/>
        <sz val="14"/>
        <color indexed="12"/>
        <rFont val="Arial"/>
        <family val="2"/>
      </rPr>
      <t>auditors.nebraska.gov</t>
    </r>
  </si>
  <si>
    <r>
      <t xml:space="preserve">Line (1) agrees to </t>
    </r>
    <r>
      <rPr>
        <u/>
        <sz val="11"/>
        <rFont val="Times New Roman"/>
        <family val="1"/>
      </rPr>
      <t>last year’</t>
    </r>
    <r>
      <rPr>
        <sz val="11"/>
        <rFont val="Times New Roman"/>
        <family val="1"/>
      </rPr>
      <t>s budget Page 9, Line (8).</t>
    </r>
  </si>
  <si>
    <t xml:space="preserve">Must be held on or after September 17th and prior to September 29th, and before any of the participating political subdivisions file their adopted budget with the County and State Auditor. </t>
  </si>
  <si>
    <t>City of Plainview</t>
  </si>
  <si>
    <t>Pierce</t>
  </si>
  <si>
    <t>205 W Locust</t>
  </si>
  <si>
    <t>Plainview 68769</t>
  </si>
  <si>
    <t>402-582-4928</t>
  </si>
  <si>
    <t>www.cityofplainviewne.com</t>
  </si>
  <si>
    <t>Brian Schlote</t>
  </si>
  <si>
    <t>Mayor</t>
  </si>
  <si>
    <t>402-582-3765</t>
  </si>
  <si>
    <t>bschlote@cityofplainviewne.com</t>
  </si>
  <si>
    <t>Courtney Retzlaff</t>
  </si>
  <si>
    <t>Clerk/Treasurer</t>
  </si>
  <si>
    <t>cretzlaff@cityofplainviewne.com</t>
  </si>
  <si>
    <t>Jeremy Tarr</t>
  </si>
  <si>
    <t>City Administrator</t>
  </si>
  <si>
    <t>jtarr@cityofplainviewne.com</t>
  </si>
  <si>
    <t>City of Plainview - Rural Fire Board</t>
  </si>
  <si>
    <t>2005 to indefinite</t>
  </si>
  <si>
    <t>Fire Protection and EMS services</t>
  </si>
  <si>
    <t>City of Plainview - Pierce County</t>
  </si>
  <si>
    <t>2022/2023</t>
  </si>
  <si>
    <t>Library Aid</t>
  </si>
  <si>
    <t>Community contribution towards operating of PCED organization</t>
  </si>
  <si>
    <t>Membership of the NENEDD network</t>
  </si>
  <si>
    <t>Dispatching services</t>
  </si>
  <si>
    <t>City of Plainview - PCED</t>
  </si>
  <si>
    <t>City of Plainview - NENEDD</t>
  </si>
  <si>
    <t>September</t>
  </si>
  <si>
    <t>6:15</t>
  </si>
  <si>
    <t>P.M.</t>
  </si>
  <si>
    <t>Plainview Public Library</t>
  </si>
  <si>
    <t>27</t>
  </si>
  <si>
    <t>20</t>
  </si>
  <si>
    <t xml:space="preserve">Water </t>
  </si>
  <si>
    <t>Transfer Station</t>
  </si>
  <si>
    <t>Plant</t>
  </si>
  <si>
    <t>General</t>
  </si>
  <si>
    <t>Reason: To assist in correcting general fund deficit</t>
  </si>
  <si>
    <t>Nursing Home Cash</t>
  </si>
  <si>
    <t>ARPA</t>
  </si>
  <si>
    <t>7:30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</si>
</sst>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0000_);_(* \(#,##0.000000\);_(* &quot;-&quot;??????_);_(@_)"/>
    <numFmt numFmtId="165" formatCode="&quot;$&quot;#,##0.00;\(&quot;$&quot;#,##0.00\)"/>
    <numFmt numFmtId="166" formatCode="#,##0.000000_);\(#,##0.000000\)"/>
    <numFmt numFmtId="167" formatCode="_(* #,##0.000000_);_(* \(#,##0.000000\);_(* &quot;-&quot;??_);_(@_)"/>
    <numFmt numFmtId="168" formatCode="0.000000_);\(0.000000\)"/>
    <numFmt numFmtId="169" formatCode="0.000000"/>
  </numFmts>
  <fonts count="89" x14ac:knownFonts="1">
    <font>
      <sz val="10"/>
      <name val="Arial"/>
    </font>
    <font>
      <sz val="11"/>
      <color theme="1"/>
      <name val="Calibri"/>
      <family val="2"/>
      <scheme val="minor"/>
    </font>
    <font>
      <sz val="10"/>
      <name val="Arial"/>
      <family val="2"/>
    </font>
    <font>
      <sz val="10"/>
      <name val="Helv"/>
    </font>
    <font>
      <b/>
      <sz val="14"/>
      <name val="Arial"/>
      <family val="2"/>
    </font>
    <font>
      <sz val="10"/>
      <name val="Arial"/>
      <family val="2"/>
    </font>
    <font>
      <sz val="14"/>
      <name val="Arial"/>
      <family val="2"/>
    </font>
    <font>
      <sz val="12"/>
      <name val="Arial"/>
      <family val="2"/>
    </font>
    <font>
      <b/>
      <sz val="10"/>
      <name val="Arial"/>
      <family val="2"/>
    </font>
    <font>
      <b/>
      <sz val="8"/>
      <name val="Arial"/>
      <family val="2"/>
    </font>
    <font>
      <b/>
      <sz val="12"/>
      <name val="Arial"/>
      <family val="2"/>
    </font>
    <font>
      <b/>
      <sz val="11"/>
      <name val="Arial"/>
      <family val="2"/>
    </font>
    <font>
      <sz val="9"/>
      <name val="Arial"/>
      <family val="2"/>
    </font>
    <font>
      <sz val="8"/>
      <name val="Arial"/>
      <family val="2"/>
    </font>
    <font>
      <sz val="11"/>
      <name val="Arial"/>
      <family val="2"/>
    </font>
    <font>
      <b/>
      <sz val="9"/>
      <name val="Arial"/>
      <family val="2"/>
    </font>
    <font>
      <b/>
      <i/>
      <sz val="10"/>
      <name val="Arial"/>
      <family val="2"/>
    </font>
    <font>
      <b/>
      <sz val="22"/>
      <name val="Arial"/>
      <family val="2"/>
    </font>
    <font>
      <i/>
      <sz val="10"/>
      <name val="Arial"/>
      <family val="2"/>
    </font>
    <font>
      <b/>
      <u/>
      <sz val="14"/>
      <name val="Arial"/>
      <family val="2"/>
    </font>
    <font>
      <sz val="9"/>
      <name val="Comic Sans MS"/>
      <family val="4"/>
    </font>
    <font>
      <b/>
      <sz val="8"/>
      <color indexed="8"/>
      <name val="Arial"/>
      <family val="2"/>
    </font>
    <font>
      <i/>
      <sz val="8"/>
      <name val="Arial"/>
      <family val="2"/>
    </font>
    <font>
      <sz val="16"/>
      <name val="Arial"/>
      <family val="2"/>
    </font>
    <font>
      <sz val="10"/>
      <color indexed="9"/>
      <name val="Arial"/>
      <family val="2"/>
    </font>
    <font>
      <i/>
      <u/>
      <sz val="10"/>
      <name val="Arial"/>
      <family val="2"/>
    </font>
    <font>
      <b/>
      <u/>
      <sz val="10"/>
      <name val="Arial"/>
      <family val="2"/>
    </font>
    <font>
      <u/>
      <sz val="11"/>
      <name val="Arial"/>
      <family val="2"/>
    </font>
    <font>
      <b/>
      <sz val="12"/>
      <color indexed="9"/>
      <name val="Garamond"/>
      <family val="1"/>
    </font>
    <font>
      <b/>
      <sz val="10"/>
      <color indexed="10"/>
      <name val="Arial"/>
      <family val="2"/>
    </font>
    <font>
      <i/>
      <sz val="9"/>
      <name val="Arial"/>
      <family val="2"/>
    </font>
    <font>
      <b/>
      <i/>
      <sz val="9"/>
      <name val="Arial"/>
      <family val="2"/>
    </font>
    <font>
      <b/>
      <i/>
      <u/>
      <sz val="9"/>
      <name val="Arial"/>
      <family val="2"/>
    </font>
    <font>
      <b/>
      <sz val="16"/>
      <name val="Arial"/>
      <family val="2"/>
    </font>
    <font>
      <b/>
      <sz val="12"/>
      <color indexed="9"/>
      <name val="Arial"/>
      <family val="2"/>
    </font>
    <font>
      <b/>
      <sz val="7"/>
      <name val="Arial"/>
      <family val="2"/>
    </font>
    <font>
      <b/>
      <sz val="18"/>
      <name val="Arial"/>
      <family val="2"/>
    </font>
    <font>
      <u/>
      <sz val="10"/>
      <color indexed="12"/>
      <name val="Arial"/>
      <family val="2"/>
    </font>
    <font>
      <sz val="11"/>
      <color indexed="8"/>
      <name val="Arial"/>
      <family val="2"/>
    </font>
    <font>
      <sz val="10"/>
      <color indexed="8"/>
      <name val="Arial"/>
      <family val="2"/>
    </font>
    <font>
      <sz val="11"/>
      <color indexed="8"/>
      <name val="Arial"/>
      <family val="2"/>
    </font>
    <font>
      <sz val="10"/>
      <color indexed="8"/>
      <name val="Arial"/>
      <family val="2"/>
    </font>
    <font>
      <sz val="8"/>
      <color indexed="81"/>
      <name val="Tahoma"/>
      <family val="2"/>
    </font>
    <font>
      <b/>
      <sz val="8"/>
      <color indexed="81"/>
      <name val="Tahoma"/>
      <family val="2"/>
    </font>
    <font>
      <sz val="11"/>
      <name val="Times New Roman"/>
      <family val="1"/>
    </font>
    <font>
      <b/>
      <sz val="11"/>
      <name val="Times New Roman"/>
      <family val="1"/>
    </font>
    <font>
      <u/>
      <sz val="11"/>
      <name val="Times New Roman"/>
      <family val="1"/>
    </font>
    <font>
      <b/>
      <i/>
      <sz val="11"/>
      <name val="Times New Roman"/>
      <family val="1"/>
    </font>
    <font>
      <b/>
      <i/>
      <sz val="11"/>
      <name val="Arial"/>
      <family val="2"/>
    </font>
    <font>
      <b/>
      <sz val="10"/>
      <color rgb="FFFF0000"/>
      <name val="Arial"/>
      <family val="2"/>
    </font>
    <font>
      <sz val="10"/>
      <name val="Arial"/>
      <family val="2"/>
    </font>
    <font>
      <b/>
      <sz val="24"/>
      <name val="Arial"/>
      <family val="2"/>
    </font>
    <font>
      <b/>
      <u/>
      <sz val="10"/>
      <color rgb="FF000000"/>
      <name val="Arial"/>
      <family val="2"/>
    </font>
    <font>
      <b/>
      <sz val="13"/>
      <name val="Arial"/>
      <family val="2"/>
    </font>
    <font>
      <sz val="13"/>
      <color indexed="8"/>
      <name val="Arial"/>
      <family val="2"/>
    </font>
    <font>
      <sz val="14"/>
      <color indexed="10"/>
      <name val="Arial"/>
      <family val="2"/>
    </font>
    <font>
      <b/>
      <sz val="11"/>
      <color rgb="FFFF0000"/>
      <name val="Arial"/>
      <family val="2"/>
    </font>
    <font>
      <b/>
      <sz val="10"/>
      <name val="Calibri"/>
      <family val="2"/>
      <scheme val="minor"/>
    </font>
    <font>
      <sz val="10"/>
      <name val="Calibri"/>
      <family val="2"/>
      <scheme val="minor"/>
    </font>
    <font>
      <i/>
      <sz val="10"/>
      <name val="Calibri"/>
      <family val="2"/>
      <scheme val="minor"/>
    </font>
    <font>
      <u/>
      <sz val="10"/>
      <name val="Calibri"/>
      <family val="2"/>
      <scheme val="minor"/>
    </font>
    <font>
      <b/>
      <u/>
      <sz val="10"/>
      <color rgb="FFFF0000"/>
      <name val="Calibri"/>
      <family val="2"/>
      <scheme val="minor"/>
    </font>
    <font>
      <b/>
      <u/>
      <sz val="12"/>
      <name val="Calibri"/>
      <family val="2"/>
      <scheme val="minor"/>
    </font>
    <font>
      <sz val="12"/>
      <name val="Calibri"/>
      <family val="2"/>
      <scheme val="minor"/>
    </font>
    <font>
      <b/>
      <sz val="12"/>
      <color rgb="FFFF0000"/>
      <name val="Calibri"/>
      <family val="2"/>
      <scheme val="minor"/>
    </font>
    <font>
      <b/>
      <u/>
      <sz val="11"/>
      <name val="Arial"/>
      <family val="2"/>
    </font>
    <font>
      <u/>
      <sz val="14"/>
      <color indexed="12"/>
      <name val="Arial"/>
      <family val="2"/>
    </font>
    <font>
      <b/>
      <u/>
      <sz val="14"/>
      <color rgb="FF0000FF"/>
      <name val="Arial"/>
      <family val="2"/>
    </font>
    <font>
      <b/>
      <sz val="14"/>
      <color indexed="8"/>
      <name val="Arial"/>
      <family val="2"/>
    </font>
    <font>
      <sz val="13"/>
      <name val="Arial"/>
      <family val="2"/>
    </font>
    <font>
      <sz val="11"/>
      <color theme="1"/>
      <name val="Times New Roman"/>
      <family val="2"/>
    </font>
    <font>
      <b/>
      <sz val="11"/>
      <color theme="1"/>
      <name val="Times New Roman"/>
      <family val="1"/>
    </font>
    <font>
      <sz val="11"/>
      <color rgb="FFFF0000"/>
      <name val="Times New Roman"/>
      <family val="2"/>
    </font>
    <font>
      <sz val="10"/>
      <name val="Times New Roman"/>
      <family val="1"/>
    </font>
    <font>
      <u/>
      <sz val="11"/>
      <color theme="1"/>
      <name val="Times New Roman"/>
      <family val="1"/>
    </font>
    <font>
      <u/>
      <sz val="11"/>
      <color theme="1"/>
      <name val="Times New Roman"/>
      <family val="2"/>
    </font>
    <font>
      <sz val="10"/>
      <name val="Wingdings"/>
      <charset val="2"/>
    </font>
    <font>
      <b/>
      <u/>
      <sz val="12"/>
      <name val="Arial"/>
      <family val="2"/>
    </font>
    <font>
      <sz val="10"/>
      <color theme="1"/>
      <name val="Arial"/>
      <family val="2"/>
    </font>
    <font>
      <sz val="11"/>
      <color theme="1"/>
      <name val="Arial"/>
      <family val="2"/>
    </font>
    <font>
      <b/>
      <sz val="18"/>
      <color theme="1"/>
      <name val="Arial"/>
      <family val="2"/>
    </font>
    <font>
      <b/>
      <sz val="12"/>
      <color theme="1"/>
      <name val="Arial"/>
      <family val="2"/>
    </font>
    <font>
      <i/>
      <sz val="11"/>
      <color theme="1"/>
      <name val="Arial"/>
      <family val="2"/>
    </font>
    <font>
      <b/>
      <sz val="11"/>
      <color theme="1"/>
      <name val="Arial"/>
      <family val="2"/>
    </font>
    <font>
      <b/>
      <i/>
      <u/>
      <sz val="10"/>
      <name val="Arial"/>
      <family val="2"/>
    </font>
    <font>
      <b/>
      <sz val="12"/>
      <name val="Times New Roman"/>
      <family val="1"/>
    </font>
    <font>
      <u/>
      <sz val="12"/>
      <name val="Calibri"/>
      <family val="2"/>
      <scheme val="minor"/>
    </font>
    <font>
      <u/>
      <sz val="12"/>
      <color rgb="FFFF0000"/>
      <name val="Calibri"/>
      <family val="2"/>
      <scheme val="minor"/>
    </font>
    <font>
      <b/>
      <u/>
      <sz val="12"/>
      <color rgb="FFFF0000"/>
      <name val="Calibri"/>
      <family val="2"/>
      <scheme val="minor"/>
    </font>
  </fonts>
  <fills count="19">
    <fill>
      <patternFill patternType="none"/>
    </fill>
    <fill>
      <patternFill patternType="gray125"/>
    </fill>
    <fill>
      <patternFill patternType="lightTrellis">
        <bgColor indexed="22"/>
      </patternFill>
    </fill>
    <fill>
      <patternFill patternType="solid">
        <fgColor indexed="8"/>
        <bgColor indexed="64"/>
      </patternFill>
    </fill>
    <fill>
      <patternFill patternType="solid">
        <fgColor indexed="22"/>
        <bgColor indexed="0"/>
      </patternFill>
    </fill>
    <fill>
      <patternFill patternType="solid">
        <fgColor indexed="43"/>
        <bgColor indexed="64"/>
      </patternFill>
    </fill>
    <fill>
      <patternFill patternType="solid">
        <fgColor indexed="13"/>
        <bgColor indexed="64"/>
      </patternFill>
    </fill>
    <fill>
      <patternFill patternType="solid">
        <fgColor indexed="18"/>
        <bgColor indexed="64"/>
      </patternFill>
    </fill>
    <fill>
      <patternFill patternType="solid">
        <fgColor indexed="34"/>
        <bgColor indexed="64"/>
      </patternFill>
    </fill>
    <fill>
      <patternFill patternType="solid">
        <fgColor theme="6" tint="0.39997558519241921"/>
        <bgColor indexed="64"/>
      </patternFill>
    </fill>
    <fill>
      <patternFill patternType="solid">
        <fgColor rgb="FFFFFF00"/>
        <bgColor indexed="64"/>
      </patternFill>
    </fill>
    <fill>
      <patternFill patternType="lightGray">
        <bgColor theme="0" tint="-0.14996795556505021"/>
      </patternFill>
    </fill>
    <fill>
      <patternFill patternType="solid">
        <fgColor theme="4" tint="0.79998168889431442"/>
        <bgColor indexed="64"/>
      </patternFill>
    </fill>
    <fill>
      <patternFill patternType="solid">
        <fgColor rgb="FFFFFF99"/>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59999389629810485"/>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double">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ck">
        <color indexed="64"/>
      </left>
      <right/>
      <top/>
      <bottom style="thick">
        <color indexed="64"/>
      </bottom>
      <diagonal/>
    </border>
    <border>
      <left style="thick">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indexed="64"/>
      </bottom>
      <diagonal/>
    </border>
    <border>
      <left style="thick">
        <color indexed="64"/>
      </left>
      <right/>
      <top style="thick">
        <color indexed="64"/>
      </top>
      <bottom/>
      <diagonal/>
    </border>
    <border>
      <left style="medium">
        <color indexed="64"/>
      </left>
      <right style="thin">
        <color indexed="64"/>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ck">
        <color indexed="64"/>
      </left>
      <right style="thin">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14">
    <xf numFmtId="0" fontId="0" fillId="0" borderId="0"/>
    <xf numFmtId="37" fontId="2" fillId="0" borderId="0" applyFont="0" applyFill="0" applyBorder="0" applyAlignment="0" applyProtection="0"/>
    <xf numFmtId="0" fontId="37" fillId="0" borderId="0" applyNumberFormat="0" applyFill="0" applyBorder="0" applyAlignment="0" applyProtection="0">
      <alignment vertical="top"/>
      <protection locked="0"/>
    </xf>
    <xf numFmtId="0" fontId="39" fillId="0" borderId="0"/>
    <xf numFmtId="0" fontId="41" fillId="0" borderId="0"/>
    <xf numFmtId="0" fontId="3"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44" fontId="50" fillId="0" borderId="0" applyFont="0" applyFill="0" applyBorder="0" applyAlignment="0" applyProtection="0"/>
    <xf numFmtId="0" fontId="1" fillId="0" borderId="0"/>
    <xf numFmtId="0" fontId="2" fillId="0" borderId="0"/>
    <xf numFmtId="0" fontId="70" fillId="0" borderId="0"/>
    <xf numFmtId="0" fontId="2" fillId="0" borderId="0"/>
  </cellStyleXfs>
  <cellXfs count="751">
    <xf numFmtId="0" fontId="0" fillId="0" borderId="0" xfId="0"/>
    <xf numFmtId="44" fontId="5" fillId="0" borderId="3" xfId="0" applyNumberFormat="1" applyFont="1" applyBorder="1" applyProtection="1">
      <protection locked="0"/>
    </xf>
    <xf numFmtId="44" fontId="5" fillId="0" borderId="4" xfId="0" applyNumberFormat="1" applyFont="1" applyBorder="1" applyProtection="1">
      <protection locked="0"/>
    </xf>
    <xf numFmtId="0" fontId="5" fillId="0" borderId="3" xfId="0" applyFont="1" applyBorder="1" applyProtection="1">
      <protection hidden="1"/>
    </xf>
    <xf numFmtId="0" fontId="5" fillId="0" borderId="2" xfId="0" applyFont="1" applyBorder="1" applyProtection="1">
      <protection hidden="1"/>
    </xf>
    <xf numFmtId="44" fontId="5" fillId="0" borderId="3" xfId="0" applyNumberFormat="1" applyFont="1" applyFill="1" applyBorder="1" applyProtection="1">
      <protection locked="0"/>
    </xf>
    <xf numFmtId="44" fontId="5" fillId="0" borderId="4" xfId="0" applyNumberFormat="1" applyFont="1" applyFill="1" applyBorder="1" applyProtection="1">
      <protection locked="0"/>
    </xf>
    <xf numFmtId="0" fontId="5" fillId="0" borderId="0" xfId="0" applyFont="1" applyProtection="1">
      <protection hidden="1"/>
    </xf>
    <xf numFmtId="0" fontId="4" fillId="0" borderId="0" xfId="0" applyFont="1" applyBorder="1" applyAlignment="1" applyProtection="1">
      <alignment horizontal="centerContinuous" wrapText="1"/>
      <protection hidden="1"/>
    </xf>
    <xf numFmtId="0" fontId="5" fillId="0" borderId="0" xfId="0" applyFont="1" applyBorder="1" applyAlignment="1" applyProtection="1">
      <alignment horizontal="centerContinuous"/>
      <protection hidden="1"/>
    </xf>
    <xf numFmtId="0" fontId="5" fillId="0" borderId="0" xfId="0" applyFont="1" applyBorder="1" applyProtection="1">
      <protection hidden="1"/>
    </xf>
    <xf numFmtId="0" fontId="7" fillId="0" borderId="0" xfId="0" applyFont="1" applyBorder="1" applyAlignment="1" applyProtection="1">
      <alignment horizontal="center"/>
      <protection hidden="1"/>
    </xf>
    <xf numFmtId="0" fontId="19" fillId="0" borderId="0" xfId="0" applyFont="1" applyBorder="1" applyAlignment="1" applyProtection="1">
      <alignment horizontal="centerContinuous" wrapText="1"/>
      <protection hidden="1"/>
    </xf>
    <xf numFmtId="0" fontId="9" fillId="0" borderId="0" xfId="0" applyFont="1" applyBorder="1" applyAlignment="1" applyProtection="1">
      <alignment horizontal="centerContinuous"/>
      <protection hidden="1"/>
    </xf>
    <xf numFmtId="0" fontId="8" fillId="0" borderId="0" xfId="0" applyFont="1" applyBorder="1" applyAlignment="1" applyProtection="1">
      <alignment horizontal="centerContinuous"/>
      <protection hidden="1"/>
    </xf>
    <xf numFmtId="0" fontId="5" fillId="0" borderId="0" xfId="0" applyFont="1" applyBorder="1" applyAlignment="1" applyProtection="1">
      <alignment horizontal="centerContinuous" wrapText="1"/>
      <protection hidden="1"/>
    </xf>
    <xf numFmtId="0" fontId="7" fillId="0" borderId="0" xfId="0" applyFont="1" applyAlignment="1" applyProtection="1">
      <alignment horizontal="centerContinuous" vertical="center"/>
      <protection hidden="1"/>
    </xf>
    <xf numFmtId="0" fontId="7" fillId="0" borderId="0" xfId="0" applyFont="1" applyAlignment="1" applyProtection="1">
      <alignment horizontal="centerContinuous"/>
      <protection hidden="1"/>
    </xf>
    <xf numFmtId="0" fontId="10" fillId="0" borderId="0" xfId="0" applyFont="1" applyBorder="1" applyAlignment="1" applyProtection="1">
      <alignment horizontal="centerContinuous"/>
      <protection hidden="1"/>
    </xf>
    <xf numFmtId="0" fontId="7" fillId="0" borderId="0" xfId="0" applyFont="1" applyBorder="1" applyAlignment="1" applyProtection="1">
      <alignment horizontal="centerContinuous"/>
      <protection hidden="1"/>
    </xf>
    <xf numFmtId="0" fontId="5" fillId="0" borderId="0" xfId="0" applyFont="1" applyBorder="1" applyAlignment="1" applyProtection="1">
      <alignment horizontal="centerContinuous" vertical="center"/>
      <protection hidden="1"/>
    </xf>
    <xf numFmtId="0" fontId="11" fillId="0" borderId="0" xfId="0" applyFont="1" applyAlignment="1" applyProtection="1">
      <alignment horizontal="centerContinuous" vertical="center"/>
      <protection hidden="1"/>
    </xf>
    <xf numFmtId="0" fontId="5" fillId="0" borderId="0" xfId="0" applyFont="1" applyAlignment="1" applyProtection="1">
      <alignment horizontal="centerContinuous"/>
      <protection hidden="1"/>
    </xf>
    <xf numFmtId="0" fontId="12" fillId="0" borderId="0" xfId="0" applyFont="1" applyAlignment="1" applyProtection="1">
      <alignment wrapText="1"/>
      <protection hidden="1"/>
    </xf>
    <xf numFmtId="0" fontId="5" fillId="0" borderId="0" xfId="0" applyFont="1" applyAlignment="1" applyProtection="1">
      <alignment horizontal="centerContinuous" wrapText="1"/>
      <protection hidden="1"/>
    </xf>
    <xf numFmtId="0" fontId="13" fillId="0" borderId="0" xfId="0" applyFont="1" applyAlignment="1" applyProtection="1">
      <alignment horizontal="centerContinuous" vertical="top"/>
      <protection hidden="1"/>
    </xf>
    <xf numFmtId="0" fontId="5" fillId="0" borderId="0" xfId="0" applyFont="1" applyAlignment="1" applyProtection="1">
      <alignment horizontal="center"/>
      <protection hidden="1"/>
    </xf>
    <xf numFmtId="0" fontId="12" fillId="0" borderId="0" xfId="0" applyFont="1" applyProtection="1">
      <protection hidden="1"/>
    </xf>
    <xf numFmtId="0" fontId="12" fillId="0" borderId="0" xfId="0" applyFont="1" applyAlignment="1" applyProtection="1">
      <alignment horizontal="left"/>
      <protection hidden="1"/>
    </xf>
    <xf numFmtId="0" fontId="5" fillId="0" borderId="0" xfId="0" applyFont="1" applyBorder="1" applyAlignment="1" applyProtection="1">
      <alignment horizontal="center"/>
      <protection hidden="1"/>
    </xf>
    <xf numFmtId="0" fontId="5" fillId="0" borderId="6" xfId="0" applyFont="1" applyBorder="1" applyAlignment="1" applyProtection="1">
      <alignment vertical="center"/>
      <protection hidden="1"/>
    </xf>
    <xf numFmtId="0" fontId="12" fillId="0" borderId="7" xfId="0" applyFont="1" applyBorder="1" applyAlignment="1" applyProtection="1">
      <alignment vertical="center"/>
      <protection hidden="1"/>
    </xf>
    <xf numFmtId="0" fontId="5" fillId="0" borderId="7" xfId="0" applyFont="1" applyBorder="1" applyAlignment="1" applyProtection="1">
      <alignment vertical="center"/>
      <protection hidden="1"/>
    </xf>
    <xf numFmtId="0" fontId="5" fillId="0" borderId="8" xfId="0" applyFont="1" applyBorder="1" applyAlignment="1" applyProtection="1">
      <alignment vertical="center"/>
      <protection hidden="1"/>
    </xf>
    <xf numFmtId="0" fontId="5" fillId="0" borderId="8" xfId="0" applyFont="1" applyBorder="1" applyProtection="1">
      <protection hidden="1"/>
    </xf>
    <xf numFmtId="0" fontId="5" fillId="0" borderId="9" xfId="0" applyFont="1" applyBorder="1" applyProtection="1">
      <protection hidden="1"/>
    </xf>
    <xf numFmtId="0" fontId="5" fillId="0" borderId="10" xfId="0" applyFont="1" applyBorder="1" applyProtection="1">
      <protection hidden="1"/>
    </xf>
    <xf numFmtId="0" fontId="5" fillId="0" borderId="9" xfId="0" applyFont="1" applyBorder="1" applyAlignment="1" applyProtection="1">
      <alignment horizontal="centerContinuous"/>
      <protection hidden="1"/>
    </xf>
    <xf numFmtId="0" fontId="5" fillId="0" borderId="0" xfId="0" applyFont="1" applyBorder="1" applyAlignment="1" applyProtection="1">
      <alignment horizontal="left" vertical="center"/>
      <protection hidden="1"/>
    </xf>
    <xf numFmtId="0" fontId="12" fillId="0" borderId="9" xfId="0" applyFont="1" applyBorder="1" applyAlignment="1" applyProtection="1">
      <alignment horizontal="center"/>
      <protection hidden="1"/>
    </xf>
    <xf numFmtId="0" fontId="5" fillId="0" borderId="0" xfId="0" applyFont="1" applyBorder="1" applyAlignment="1" applyProtection="1">
      <alignment vertical="center"/>
      <protection hidden="1"/>
    </xf>
    <xf numFmtId="0" fontId="12" fillId="0" borderId="0" xfId="0" applyFont="1" applyBorder="1" applyAlignment="1" applyProtection="1">
      <alignment horizontal="center"/>
      <protection hidden="1"/>
    </xf>
    <xf numFmtId="0" fontId="8" fillId="0" borderId="0" xfId="0" applyFont="1" applyBorder="1" applyAlignment="1" applyProtection="1">
      <alignment horizontal="left" vertical="center"/>
      <protection hidden="1"/>
    </xf>
    <xf numFmtId="44" fontId="5" fillId="0" borderId="9" xfId="0" applyNumberFormat="1" applyFont="1" applyBorder="1" applyAlignment="1" applyProtection="1">
      <alignment horizontal="center"/>
      <protection hidden="1"/>
    </xf>
    <xf numFmtId="44" fontId="5" fillId="0" borderId="0" xfId="0" applyNumberFormat="1" applyFont="1" applyBorder="1" applyAlignment="1" applyProtection="1">
      <alignment horizontal="center"/>
      <protection hidden="1"/>
    </xf>
    <xf numFmtId="44" fontId="5" fillId="0" borderId="3" xfId="0" applyNumberFormat="1" applyFont="1" applyBorder="1" applyAlignment="1" applyProtection="1">
      <alignment horizontal="center" vertical="center"/>
      <protection hidden="1"/>
    </xf>
    <xf numFmtId="0" fontId="5" fillId="0" borderId="11" xfId="0" applyFont="1" applyBorder="1" applyProtection="1">
      <protection hidden="1"/>
    </xf>
    <xf numFmtId="0" fontId="5" fillId="0" borderId="12" xfId="0" applyFont="1" applyBorder="1" applyProtection="1">
      <protection hidden="1"/>
    </xf>
    <xf numFmtId="0" fontId="5" fillId="0" borderId="13" xfId="0" applyFont="1" applyBorder="1" applyProtection="1">
      <protection hidden="1"/>
    </xf>
    <xf numFmtId="0" fontId="5" fillId="0" borderId="11" xfId="0" applyFont="1" applyBorder="1" applyAlignment="1" applyProtection="1">
      <alignment horizontal="center"/>
      <protection hidden="1"/>
    </xf>
    <xf numFmtId="0" fontId="5" fillId="0" borderId="12" xfId="0" applyFont="1" applyBorder="1" applyAlignment="1" applyProtection="1">
      <alignment horizontal="center"/>
      <protection hidden="1"/>
    </xf>
    <xf numFmtId="0" fontId="21" fillId="0" borderId="12" xfId="0" applyFont="1" applyFill="1" applyBorder="1" applyAlignment="1" applyProtection="1">
      <alignment horizontal="center" wrapText="1"/>
      <protection hidden="1"/>
    </xf>
    <xf numFmtId="0" fontId="8" fillId="0" borderId="0" xfId="0" applyFont="1" applyProtection="1">
      <protection hidden="1"/>
    </xf>
    <xf numFmtId="0" fontId="8" fillId="0" borderId="0" xfId="0" applyFont="1" applyBorder="1" applyProtection="1">
      <protection hidden="1"/>
    </xf>
    <xf numFmtId="0" fontId="5" fillId="0" borderId="6" xfId="0" applyFont="1" applyBorder="1" applyProtection="1">
      <protection hidden="1"/>
    </xf>
    <xf numFmtId="0" fontId="5" fillId="0" borderId="0" xfId="0" applyFont="1" applyAlignment="1" applyProtection="1">
      <alignment horizontal="right"/>
      <protection hidden="1"/>
    </xf>
    <xf numFmtId="0" fontId="13" fillId="0" borderId="14" xfId="0" applyFont="1" applyBorder="1" applyAlignment="1" applyProtection="1">
      <alignment horizontal="center" wrapText="1"/>
      <protection hidden="1"/>
    </xf>
    <xf numFmtId="0" fontId="10" fillId="0" borderId="15" xfId="0" applyFont="1" applyBorder="1" applyAlignment="1" applyProtection="1">
      <alignment horizontal="center" vertical="center" wrapText="1"/>
      <protection hidden="1"/>
    </xf>
    <xf numFmtId="0" fontId="5" fillId="0" borderId="15" xfId="0" applyFont="1" applyBorder="1" applyAlignment="1" applyProtection="1">
      <alignment horizontal="center" wrapText="1"/>
      <protection hidden="1"/>
    </xf>
    <xf numFmtId="0" fontId="8" fillId="0" borderId="16" xfId="0" applyFont="1" applyBorder="1" applyAlignment="1" applyProtection="1">
      <alignment horizontal="center" wrapText="1"/>
      <protection hidden="1"/>
    </xf>
    <xf numFmtId="0" fontId="5" fillId="0" borderId="17" xfId="0" applyFont="1" applyBorder="1" applyAlignment="1" applyProtection="1">
      <alignment horizontal="center"/>
      <protection hidden="1"/>
    </xf>
    <xf numFmtId="0" fontId="5" fillId="0" borderId="3" xfId="0" applyFont="1" applyBorder="1" applyAlignment="1" applyProtection="1">
      <alignment horizontal="left"/>
      <protection hidden="1"/>
    </xf>
    <xf numFmtId="44" fontId="5" fillId="0" borderId="4" xfId="0" applyNumberFormat="1" applyFont="1" applyBorder="1" applyProtection="1">
      <protection hidden="1"/>
    </xf>
    <xf numFmtId="0" fontId="5" fillId="0" borderId="0" xfId="0" applyFont="1" applyAlignment="1" applyProtection="1">
      <alignment horizontal="left"/>
      <protection hidden="1"/>
    </xf>
    <xf numFmtId="44" fontId="5" fillId="0" borderId="18" xfId="0" applyNumberFormat="1" applyFont="1" applyBorder="1" applyProtection="1">
      <protection hidden="1"/>
    </xf>
    <xf numFmtId="44" fontId="5" fillId="0" borderId="19" xfId="0" applyNumberFormat="1" applyFont="1" applyBorder="1" applyProtection="1">
      <protection hidden="1"/>
    </xf>
    <xf numFmtId="44" fontId="5" fillId="0" borderId="5" xfId="0" applyNumberFormat="1" applyFont="1" applyBorder="1" applyProtection="1">
      <protection hidden="1"/>
    </xf>
    <xf numFmtId="44" fontId="5" fillId="0" borderId="20" xfId="0" applyNumberFormat="1" applyFont="1" applyBorder="1" applyProtection="1">
      <protection hidden="1"/>
    </xf>
    <xf numFmtId="0" fontId="5" fillId="0" borderId="0" xfId="0" applyFont="1" applyFill="1" applyBorder="1" applyProtection="1">
      <protection hidden="1"/>
    </xf>
    <xf numFmtId="0" fontId="8" fillId="0" borderId="12" xfId="0" applyFont="1" applyFill="1" applyBorder="1" applyProtection="1">
      <protection hidden="1"/>
    </xf>
    <xf numFmtId="0" fontId="5" fillId="0" borderId="12" xfId="0" applyFont="1" applyFill="1" applyBorder="1" applyProtection="1">
      <protection hidden="1"/>
    </xf>
    <xf numFmtId="44" fontId="5" fillId="2" borderId="3" xfId="0" applyNumberFormat="1" applyFont="1" applyFill="1" applyBorder="1" applyProtection="1">
      <protection hidden="1"/>
    </xf>
    <xf numFmtId="44" fontId="5" fillId="2" borderId="4" xfId="0" applyNumberFormat="1" applyFont="1" applyFill="1" applyBorder="1" applyProtection="1">
      <protection hidden="1"/>
    </xf>
    <xf numFmtId="0" fontId="5" fillId="0" borderId="17" xfId="0" applyFont="1" applyBorder="1" applyAlignment="1" applyProtection="1">
      <alignment horizontal="center" vertical="center"/>
      <protection hidden="1"/>
    </xf>
    <xf numFmtId="0" fontId="5" fillId="0" borderId="21" xfId="0" applyFont="1" applyBorder="1" applyAlignment="1" applyProtection="1">
      <alignment horizontal="center"/>
      <protection hidden="1"/>
    </xf>
    <xf numFmtId="0" fontId="8" fillId="0" borderId="5" xfId="0" applyFont="1" applyBorder="1" applyAlignment="1" applyProtection="1">
      <alignment horizontal="left"/>
      <protection hidden="1"/>
    </xf>
    <xf numFmtId="0" fontId="10" fillId="0" borderId="7" xfId="0" applyFont="1" applyBorder="1" applyProtection="1">
      <protection hidden="1"/>
    </xf>
    <xf numFmtId="0" fontId="5" fillId="0" borderId="7" xfId="0" applyFont="1" applyBorder="1" applyProtection="1">
      <protection hidden="1"/>
    </xf>
    <xf numFmtId="0" fontId="7" fillId="0" borderId="7" xfId="0" applyFont="1" applyBorder="1" applyAlignment="1" applyProtection="1">
      <alignment horizontal="right"/>
      <protection hidden="1"/>
    </xf>
    <xf numFmtId="0" fontId="0" fillId="0" borderId="0" xfId="0" applyProtection="1">
      <protection hidden="1"/>
    </xf>
    <xf numFmtId="0" fontId="4" fillId="0" borderId="0" xfId="0" applyFont="1" applyBorder="1" applyAlignment="1" applyProtection="1">
      <alignment horizontal="centerContinuous" vertical="center" wrapText="1"/>
      <protection hidden="1"/>
    </xf>
    <xf numFmtId="0" fontId="8" fillId="0" borderId="0" xfId="0" applyFont="1" applyBorder="1" applyAlignment="1" applyProtection="1">
      <alignment horizontal="centerContinuous" wrapText="1"/>
      <protection hidden="1"/>
    </xf>
    <xf numFmtId="0" fontId="7" fillId="0" borderId="0" xfId="0" applyFont="1" applyBorder="1" applyProtection="1">
      <protection hidden="1"/>
    </xf>
    <xf numFmtId="44" fontId="5" fillId="0" borderId="3" xfId="0" applyNumberFormat="1" applyFont="1" applyBorder="1" applyAlignment="1" applyProtection="1">
      <alignment horizontal="left" vertical="center"/>
      <protection hidden="1"/>
    </xf>
    <xf numFmtId="44" fontId="5" fillId="0" borderId="3" xfId="0" applyNumberFormat="1" applyFont="1" applyBorder="1" applyAlignment="1" applyProtection="1">
      <alignment horizontal="centerContinuous" vertical="center"/>
      <protection locked="0"/>
    </xf>
    <xf numFmtId="44" fontId="5" fillId="0" borderId="3" xfId="0" applyNumberFormat="1" applyFont="1" applyBorder="1" applyAlignment="1" applyProtection="1">
      <alignment horizontal="center" vertical="center"/>
      <protection locked="0"/>
    </xf>
    <xf numFmtId="44" fontId="5" fillId="0" borderId="20" xfId="0" applyNumberFormat="1" applyFont="1" applyFill="1" applyBorder="1" applyProtection="1">
      <protection hidden="1"/>
    </xf>
    <xf numFmtId="0" fontId="5" fillId="0" borderId="0" xfId="0" applyFont="1" applyBorder="1" applyAlignment="1" applyProtection="1">
      <alignment horizontal="left" vertical="center" wrapText="1"/>
      <protection hidden="1"/>
    </xf>
    <xf numFmtId="0" fontId="12" fillId="0" borderId="23" xfId="0" applyFont="1" applyBorder="1" applyProtection="1">
      <protection hidden="1"/>
    </xf>
    <xf numFmtId="0" fontId="8" fillId="0" borderId="24" xfId="0" applyFont="1" applyBorder="1" applyAlignment="1" applyProtection="1">
      <alignment vertical="center"/>
      <protection hidden="1"/>
    </xf>
    <xf numFmtId="0" fontId="23" fillId="0" borderId="0" xfId="0" applyFont="1" applyFill="1" applyBorder="1" applyAlignment="1" applyProtection="1">
      <alignment horizontal="left" vertical="center"/>
      <protection hidden="1"/>
    </xf>
    <xf numFmtId="44" fontId="11" fillId="0" borderId="25" xfId="0" applyNumberFormat="1" applyFont="1" applyBorder="1" applyProtection="1">
      <protection hidden="1"/>
    </xf>
    <xf numFmtId="0" fontId="23" fillId="0" borderId="26" xfId="0" applyFont="1" applyFill="1" applyBorder="1" applyAlignment="1" applyProtection="1">
      <alignment horizontal="left" vertical="center"/>
      <protection hidden="1"/>
    </xf>
    <xf numFmtId="44" fontId="11" fillId="0" borderId="27" xfId="0" applyNumberFormat="1" applyFont="1" applyFill="1" applyBorder="1" applyAlignment="1" applyProtection="1">
      <alignment horizontal="left" vertical="center" wrapText="1"/>
      <protection hidden="1"/>
    </xf>
    <xf numFmtId="44" fontId="5" fillId="0" borderId="2" xfId="0" applyNumberFormat="1" applyFont="1" applyBorder="1" applyProtection="1">
      <protection hidden="1"/>
    </xf>
    <xf numFmtId="0" fontId="11" fillId="0" borderId="0" xfId="0" applyFont="1" applyProtection="1">
      <protection hidden="1"/>
    </xf>
    <xf numFmtId="0" fontId="5" fillId="0" borderId="0" xfId="0" applyFont="1" applyBorder="1" applyAlignment="1" applyProtection="1">
      <alignment horizontal="center" wrapText="1"/>
      <protection hidden="1"/>
    </xf>
    <xf numFmtId="44" fontId="13" fillId="0" borderId="0" xfId="0" applyNumberFormat="1" applyFont="1" applyBorder="1" applyProtection="1">
      <protection hidden="1"/>
    </xf>
    <xf numFmtId="44" fontId="5" fillId="0" borderId="22" xfId="0" applyNumberFormat="1" applyFont="1" applyBorder="1" applyProtection="1">
      <protection hidden="1"/>
    </xf>
    <xf numFmtId="0" fontId="30" fillId="0" borderId="9" xfId="0" applyFont="1" applyFill="1" applyBorder="1" applyAlignment="1" applyProtection="1">
      <alignment horizontal="centerContinuous" vertical="top"/>
      <protection hidden="1"/>
    </xf>
    <xf numFmtId="0" fontId="8" fillId="0" borderId="0" xfId="0" applyFont="1"/>
    <xf numFmtId="0" fontId="5" fillId="0" borderId="0" xfId="0" applyFont="1" applyBorder="1" applyProtection="1"/>
    <xf numFmtId="0" fontId="15" fillId="0" borderId="0" xfId="0" applyFont="1" applyAlignment="1" applyProtection="1">
      <alignment horizontal="left"/>
      <protection hidden="1"/>
    </xf>
    <xf numFmtId="0" fontId="5" fillId="0" borderId="31" xfId="0" applyFont="1" applyBorder="1" applyProtection="1">
      <protection hidden="1"/>
    </xf>
    <xf numFmtId="0" fontId="5" fillId="0" borderId="0" xfId="0" applyFont="1" applyBorder="1" applyAlignment="1" applyProtection="1">
      <alignment horizontal="centerContinuous"/>
    </xf>
    <xf numFmtId="0" fontId="5" fillId="0" borderId="0" xfId="0" applyFont="1" applyProtection="1"/>
    <xf numFmtId="0" fontId="5" fillId="0" borderId="0" xfId="0" applyFont="1" applyAlignment="1" applyProtection="1">
      <alignment horizontal="right"/>
    </xf>
    <xf numFmtId="0" fontId="5" fillId="0" borderId="0" xfId="0" applyFont="1" applyAlignment="1" applyProtection="1">
      <alignment horizontal="left"/>
    </xf>
    <xf numFmtId="0" fontId="5" fillId="0" borderId="0" xfId="0" applyFont="1" applyBorder="1" applyAlignment="1" applyProtection="1">
      <alignment horizontal="center" wrapText="1"/>
    </xf>
    <xf numFmtId="0" fontId="5" fillId="0" borderId="0" xfId="0" applyFont="1" applyBorder="1" applyAlignment="1" applyProtection="1">
      <alignment horizontal="center"/>
    </xf>
    <xf numFmtId="44" fontId="13" fillId="0" borderId="0" xfId="0" applyNumberFormat="1" applyFont="1" applyBorder="1" applyProtection="1">
      <protection locked="0"/>
    </xf>
    <xf numFmtId="0" fontId="14" fillId="0" borderId="0" xfId="0" applyFont="1" applyBorder="1" applyAlignment="1" applyProtection="1">
      <alignment horizontal="center"/>
    </xf>
    <xf numFmtId="0" fontId="5" fillId="0" borderId="0" xfId="0" applyFont="1" applyBorder="1" applyProtection="1">
      <protection locked="0"/>
    </xf>
    <xf numFmtId="44" fontId="5" fillId="0" borderId="0" xfId="0" applyNumberFormat="1" applyFont="1" applyBorder="1" applyProtection="1"/>
    <xf numFmtId="0" fontId="5" fillId="0" borderId="0" xfId="0" applyFont="1" applyAlignment="1" applyProtection="1">
      <alignment horizontal="centerContinuous"/>
    </xf>
    <xf numFmtId="0" fontId="14" fillId="0" borderId="0" xfId="0" applyFont="1" applyAlignment="1" applyProtection="1">
      <alignment horizontal="left"/>
    </xf>
    <xf numFmtId="0" fontId="14" fillId="0" borderId="0" xfId="0" applyFont="1" applyAlignment="1" applyProtection="1">
      <alignment horizontal="centerContinuous"/>
    </xf>
    <xf numFmtId="0" fontId="27" fillId="0" borderId="0" xfId="0" applyFont="1" applyAlignment="1" applyProtection="1">
      <alignment horizontal="left"/>
    </xf>
    <xf numFmtId="0" fontId="11" fillId="0" borderId="0" xfId="0" applyFont="1" applyAlignment="1" applyProtection="1">
      <alignment horizontal="left"/>
    </xf>
    <xf numFmtId="0" fontId="14" fillId="0" borderId="0" xfId="0" applyFont="1" applyProtection="1"/>
    <xf numFmtId="0" fontId="8" fillId="0" borderId="0" xfId="0" applyFont="1" applyBorder="1" applyAlignment="1" applyProtection="1">
      <alignment horizontal="center" vertical="center"/>
      <protection hidden="1"/>
    </xf>
    <xf numFmtId="0" fontId="5" fillId="0" borderId="0" xfId="0" applyFont="1" applyBorder="1" applyAlignment="1" applyProtection="1">
      <protection hidden="1"/>
    </xf>
    <xf numFmtId="0" fontId="5" fillId="0" borderId="0" xfId="0" applyFont="1" applyBorder="1" applyAlignment="1" applyProtection="1">
      <alignment horizontal="left" vertical="top"/>
      <protection hidden="1"/>
    </xf>
    <xf numFmtId="0" fontId="12" fillId="0" borderId="0" xfId="0" applyFont="1" applyBorder="1" applyProtection="1">
      <protection hidden="1"/>
    </xf>
    <xf numFmtId="0" fontId="12" fillId="0" borderId="0" xfId="0" applyFont="1" applyFill="1" applyBorder="1" applyProtection="1">
      <protection hidden="1"/>
    </xf>
    <xf numFmtId="0" fontId="14" fillId="0" borderId="0" xfId="0" applyFont="1" applyBorder="1" applyAlignment="1" applyProtection="1">
      <alignment horizontal="left" vertical="center"/>
      <protection hidden="1"/>
    </xf>
    <xf numFmtId="0" fontId="14" fillId="0" borderId="12" xfId="0" applyFont="1" applyBorder="1" applyAlignment="1" applyProtection="1">
      <alignment horizontal="left" vertical="center"/>
      <protection hidden="1"/>
    </xf>
    <xf numFmtId="0" fontId="5" fillId="0" borderId="12" xfId="0" applyFont="1" applyBorder="1" applyAlignment="1" applyProtection="1">
      <alignment horizontal="centerContinuous" wrapText="1"/>
      <protection hidden="1"/>
    </xf>
    <xf numFmtId="0" fontId="34" fillId="3" borderId="0" xfId="0" applyFont="1" applyFill="1" applyBorder="1" applyAlignment="1" applyProtection="1">
      <alignment horizontal="centerContinuous"/>
      <protection hidden="1"/>
    </xf>
    <xf numFmtId="0" fontId="34" fillId="0" borderId="0" xfId="0" applyFont="1" applyFill="1" applyBorder="1" applyAlignment="1" applyProtection="1">
      <alignment horizontal="centerContinuous"/>
      <protection hidden="1"/>
    </xf>
    <xf numFmtId="0" fontId="14" fillId="0" borderId="3"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14" fillId="0" borderId="3" xfId="0" applyFont="1" applyBorder="1" applyAlignment="1" applyProtection="1">
      <alignment horizontal="center" vertical="center" wrapText="1"/>
      <protection hidden="1"/>
    </xf>
    <xf numFmtId="0" fontId="14" fillId="0" borderId="0"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7" fillId="0" borderId="0" xfId="0" applyFont="1" applyBorder="1" applyAlignment="1" applyProtection="1">
      <alignment vertical="center"/>
      <protection hidden="1"/>
    </xf>
    <xf numFmtId="44" fontId="7" fillId="0" borderId="0" xfId="0" applyNumberFormat="1" applyFont="1" applyBorder="1" applyAlignment="1" applyProtection="1">
      <alignment vertical="center"/>
      <protection hidden="1"/>
    </xf>
    <xf numFmtId="44" fontId="13" fillId="0" borderId="0" xfId="0" applyNumberFormat="1" applyFont="1" applyBorder="1" applyAlignment="1" applyProtection="1">
      <alignment horizontal="center" vertical="center"/>
      <protection hidden="1"/>
    </xf>
    <xf numFmtId="0" fontId="13" fillId="0" borderId="0" xfId="0" applyFont="1" applyBorder="1" applyAlignment="1" applyProtection="1">
      <alignment vertical="center"/>
      <protection hidden="1"/>
    </xf>
    <xf numFmtId="44" fontId="5" fillId="0" borderId="0" xfId="0" applyNumberFormat="1" applyFont="1" applyBorder="1" applyAlignment="1" applyProtection="1">
      <alignment horizontal="center" vertical="center"/>
      <protection hidden="1"/>
    </xf>
    <xf numFmtId="0" fontId="5" fillId="0" borderId="2" xfId="0" applyFont="1" applyBorder="1" applyAlignment="1" applyProtection="1">
      <alignment vertical="center"/>
      <protection locked="0"/>
    </xf>
    <xf numFmtId="44" fontId="5" fillId="0" borderId="2" xfId="0" applyNumberFormat="1" applyFont="1" applyBorder="1" applyAlignment="1" applyProtection="1">
      <alignment vertical="center"/>
      <protection locked="0"/>
    </xf>
    <xf numFmtId="44" fontId="5" fillId="0" borderId="0" xfId="0" applyNumberFormat="1" applyFont="1" applyBorder="1" applyAlignment="1" applyProtection="1">
      <alignment vertical="center"/>
      <protection hidden="1"/>
    </xf>
    <xf numFmtId="44" fontId="5" fillId="0" borderId="2" xfId="0" applyNumberFormat="1" applyFont="1" applyBorder="1" applyAlignment="1" applyProtection="1">
      <alignment vertical="center"/>
      <protection hidden="1"/>
    </xf>
    <xf numFmtId="44" fontId="5" fillId="0" borderId="32" xfId="0" applyNumberFormat="1" applyFont="1" applyBorder="1" applyAlignment="1" applyProtection="1">
      <alignment vertical="center"/>
      <protection hidden="1"/>
    </xf>
    <xf numFmtId="0" fontId="7" fillId="0" borderId="0" xfId="0" applyFont="1" applyBorder="1" applyAlignment="1" applyProtection="1">
      <alignment horizontal="left" vertical="center" wrapText="1"/>
      <protection hidden="1"/>
    </xf>
    <xf numFmtId="0" fontId="8" fillId="0" borderId="0" xfId="0" applyFont="1" applyAlignment="1" applyProtection="1">
      <alignment horizontal="right"/>
      <protection hidden="1"/>
    </xf>
    <xf numFmtId="0" fontId="5" fillId="0" borderId="0" xfId="0" applyFont="1" applyProtection="1">
      <protection locked="0"/>
    </xf>
    <xf numFmtId="44" fontId="5" fillId="0" borderId="22" xfId="0" applyNumberFormat="1" applyFont="1" applyBorder="1" applyProtection="1">
      <protection locked="0"/>
    </xf>
    <xf numFmtId="44" fontId="5" fillId="0" borderId="12" xfId="0" applyNumberFormat="1" applyFont="1" applyBorder="1" applyProtection="1">
      <protection hidden="1"/>
    </xf>
    <xf numFmtId="44" fontId="5" fillId="0" borderId="18" xfId="0" applyNumberFormat="1" applyFont="1" applyBorder="1" applyProtection="1">
      <protection locked="0"/>
    </xf>
    <xf numFmtId="0" fontId="12" fillId="0" borderId="0" xfId="0" applyFont="1"/>
    <xf numFmtId="0" fontId="8" fillId="0" borderId="0" xfId="0" applyFont="1" applyBorder="1" applyAlignment="1" applyProtection="1">
      <alignment horizontal="left" vertical="center" wrapText="1"/>
      <protection hidden="1"/>
    </xf>
    <xf numFmtId="0" fontId="5" fillId="0" borderId="0" xfId="0" applyFont="1" applyBorder="1" applyAlignment="1" applyProtection="1"/>
    <xf numFmtId="0" fontId="23" fillId="0" borderId="33" xfId="0" applyFont="1" applyFill="1" applyBorder="1" applyAlignment="1" applyProtection="1">
      <alignment horizontal="left" vertical="center"/>
      <protection hidden="1"/>
    </xf>
    <xf numFmtId="0" fontId="2" fillId="0" borderId="3" xfId="0" applyFont="1" applyBorder="1" applyProtection="1">
      <protection hidden="1"/>
    </xf>
    <xf numFmtId="0" fontId="2" fillId="0" borderId="0" xfId="0" applyFont="1" applyBorder="1" applyAlignment="1">
      <alignment horizontal="left" vertical="center" wrapText="1"/>
    </xf>
    <xf numFmtId="0" fontId="2" fillId="0" borderId="0" xfId="0" applyFont="1" applyProtection="1">
      <protection hidden="1"/>
    </xf>
    <xf numFmtId="44" fontId="0" fillId="0" borderId="0" xfId="0" applyNumberFormat="1" applyProtection="1">
      <protection hidden="1"/>
    </xf>
    <xf numFmtId="0" fontId="0" fillId="9" borderId="0" xfId="0" applyFill="1" applyProtection="1">
      <protection hidden="1"/>
    </xf>
    <xf numFmtId="0" fontId="38" fillId="4" borderId="34" xfId="3" applyFont="1" applyFill="1" applyBorder="1" applyAlignment="1" applyProtection="1">
      <alignment horizontal="center"/>
      <protection hidden="1"/>
    </xf>
    <xf numFmtId="0" fontId="40" fillId="4" borderId="34" xfId="4" applyFont="1" applyFill="1" applyBorder="1" applyAlignment="1" applyProtection="1">
      <alignment horizontal="center"/>
      <protection hidden="1"/>
    </xf>
    <xf numFmtId="0" fontId="41" fillId="0" borderId="0" xfId="4" applyProtection="1">
      <protection hidden="1"/>
    </xf>
    <xf numFmtId="4" fontId="38" fillId="0" borderId="1" xfId="3" applyNumberFormat="1" applyFont="1" applyFill="1" applyBorder="1" applyAlignment="1" applyProtection="1">
      <alignment horizontal="right" wrapText="1"/>
      <protection hidden="1"/>
    </xf>
    <xf numFmtId="4" fontId="40" fillId="0" borderId="1" xfId="4" applyNumberFormat="1" applyFont="1" applyFill="1" applyBorder="1" applyAlignment="1" applyProtection="1">
      <alignment horizontal="right" wrapText="1"/>
      <protection hidden="1"/>
    </xf>
    <xf numFmtId="165" fontId="40" fillId="0" borderId="1" xfId="4" applyNumberFormat="1" applyFont="1" applyFill="1" applyBorder="1" applyAlignment="1" applyProtection="1">
      <alignment horizontal="right" wrapText="1"/>
      <protection hidden="1"/>
    </xf>
    <xf numFmtId="2" fontId="40" fillId="0" borderId="1" xfId="4" applyNumberFormat="1" applyFont="1" applyFill="1" applyBorder="1" applyAlignment="1" applyProtection="1">
      <alignment horizontal="right" wrapText="1"/>
      <protection hidden="1"/>
    </xf>
    <xf numFmtId="0" fontId="38" fillId="4" borderId="34" xfId="3" applyFont="1" applyFill="1" applyBorder="1" applyAlignment="1">
      <alignment horizontal="center"/>
    </xf>
    <xf numFmtId="0" fontId="20" fillId="0" borderId="7" xfId="0" applyFont="1" applyBorder="1" applyAlignment="1" applyProtection="1">
      <alignment wrapText="1"/>
      <protection hidden="1"/>
    </xf>
    <xf numFmtId="0" fontId="2" fillId="0" borderId="15" xfId="0" applyFont="1" applyBorder="1" applyAlignment="1" applyProtection="1">
      <alignment horizontal="center" wrapText="1"/>
      <protection hidden="1"/>
    </xf>
    <xf numFmtId="0" fontId="2" fillId="0" borderId="0" xfId="0" applyFont="1" applyBorder="1" applyAlignment="1" applyProtection="1">
      <alignment horizontal="center" wrapText="1"/>
      <protection hidden="1"/>
    </xf>
    <xf numFmtId="44" fontId="5" fillId="11" borderId="4" xfId="0" applyNumberFormat="1" applyFont="1" applyFill="1" applyBorder="1" applyProtection="1">
      <protection hidden="1"/>
    </xf>
    <xf numFmtId="0" fontId="44" fillId="0" borderId="0" xfId="0" applyFont="1" applyAlignment="1" applyProtection="1">
      <alignment horizontal="justify"/>
      <protection hidden="1"/>
    </xf>
    <xf numFmtId="0" fontId="45" fillId="0" borderId="0" xfId="0" applyFont="1" applyAlignment="1">
      <alignment horizontal="justify"/>
    </xf>
    <xf numFmtId="0" fontId="44" fillId="0" borderId="0" xfId="0" applyFont="1" applyAlignment="1" applyProtection="1">
      <alignment wrapText="1"/>
      <protection hidden="1"/>
    </xf>
    <xf numFmtId="0" fontId="46" fillId="0" borderId="0" xfId="0" applyFont="1" applyAlignment="1">
      <alignment horizontal="justify"/>
    </xf>
    <xf numFmtId="0" fontId="44" fillId="0" borderId="0" xfId="0" applyFont="1" applyAlignment="1">
      <alignment horizontal="justify"/>
    </xf>
    <xf numFmtId="0" fontId="44" fillId="0" borderId="0" xfId="0" applyFont="1" applyAlignment="1" applyProtection="1">
      <alignment horizontal="justify" wrapText="1"/>
      <protection hidden="1"/>
    </xf>
    <xf numFmtId="0" fontId="0" fillId="0" borderId="0" xfId="0" applyAlignment="1" applyProtection="1">
      <alignment wrapText="1"/>
      <protection hidden="1"/>
    </xf>
    <xf numFmtId="0" fontId="10" fillId="0" borderId="28" xfId="0" applyFont="1" applyBorder="1" applyAlignment="1" applyProtection="1">
      <alignment horizontal="center" vertical="center"/>
      <protection locked="0"/>
    </xf>
    <xf numFmtId="0" fontId="2" fillId="0" borderId="0" xfId="0" applyFont="1" applyFill="1" applyBorder="1" applyProtection="1">
      <protection hidden="1"/>
    </xf>
    <xf numFmtId="42" fontId="2" fillId="0" borderId="3" xfId="0" applyNumberFormat="1" applyFont="1" applyBorder="1" applyAlignment="1" applyProtection="1">
      <alignment horizontal="center" vertical="center"/>
      <protection locked="0"/>
    </xf>
    <xf numFmtId="0" fontId="2" fillId="0" borderId="2" xfId="0" applyFont="1" applyBorder="1" applyProtection="1">
      <protection locked="0"/>
    </xf>
    <xf numFmtId="0" fontId="2" fillId="15" borderId="9" xfId="0" applyFont="1" applyFill="1" applyBorder="1" applyProtection="1">
      <protection hidden="1"/>
    </xf>
    <xf numFmtId="44" fontId="2" fillId="15" borderId="0" xfId="0" applyNumberFormat="1" applyFont="1" applyFill="1" applyBorder="1" applyAlignment="1" applyProtection="1">
      <alignment horizontal="left"/>
      <protection hidden="1"/>
    </xf>
    <xf numFmtId="0" fontId="36" fillId="15" borderId="28" xfId="0" applyFont="1" applyFill="1" applyBorder="1" applyAlignment="1" applyProtection="1">
      <alignment horizontal="center" vertical="center"/>
      <protection locked="0"/>
    </xf>
    <xf numFmtId="44" fontId="2" fillId="15" borderId="0" xfId="0" applyNumberFormat="1" applyFont="1" applyFill="1" applyBorder="1" applyAlignment="1" applyProtection="1">
      <alignment horizontal="left" vertical="center"/>
      <protection hidden="1"/>
    </xf>
    <xf numFmtId="0" fontId="2" fillId="15" borderId="10" xfId="0" applyFont="1" applyFill="1" applyBorder="1" applyProtection="1">
      <protection hidden="1"/>
    </xf>
    <xf numFmtId="0" fontId="2" fillId="0" borderId="0" xfId="0" applyFont="1" applyBorder="1" applyAlignment="1" applyProtection="1">
      <alignment horizontal="left" vertical="center"/>
      <protection hidden="1"/>
    </xf>
    <xf numFmtId="0" fontId="13" fillId="16" borderId="9" xfId="0" applyFont="1" applyFill="1" applyBorder="1" applyAlignment="1" applyProtection="1">
      <alignment horizontal="center"/>
      <protection hidden="1"/>
    </xf>
    <xf numFmtId="0" fontId="36" fillId="16" borderId="28" xfId="0" applyFont="1" applyFill="1" applyBorder="1" applyAlignment="1" applyProtection="1">
      <alignment horizontal="center" vertical="center"/>
      <protection locked="0"/>
    </xf>
    <xf numFmtId="44" fontId="2" fillId="16" borderId="0" xfId="0" applyNumberFormat="1" applyFont="1" applyFill="1" applyBorder="1" applyAlignment="1" applyProtection="1">
      <alignment horizontal="left"/>
      <protection hidden="1"/>
    </xf>
    <xf numFmtId="44" fontId="2" fillId="16" borderId="0" xfId="0" applyNumberFormat="1" applyFont="1" applyFill="1" applyBorder="1" applyAlignment="1" applyProtection="1">
      <alignment horizontal="left" vertical="center"/>
      <protection hidden="1"/>
    </xf>
    <xf numFmtId="0" fontId="5" fillId="16" borderId="10" xfId="0" applyFont="1" applyFill="1" applyBorder="1" applyProtection="1">
      <protection hidden="1"/>
    </xf>
    <xf numFmtId="44" fontId="5" fillId="0" borderId="3" xfId="0" applyNumberFormat="1" applyFont="1" applyBorder="1" applyAlignment="1" applyProtection="1">
      <alignment horizontal="left" vertical="center"/>
      <protection locked="0" hidden="1"/>
    </xf>
    <xf numFmtId="0" fontId="5" fillId="0" borderId="48" xfId="0" applyFont="1" applyBorder="1" applyAlignment="1" applyProtection="1">
      <alignment horizontal="center"/>
      <protection hidden="1"/>
    </xf>
    <xf numFmtId="0" fontId="8" fillId="0" borderId="18" xfId="0" applyFont="1" applyBorder="1" applyProtection="1">
      <protection hidden="1"/>
    </xf>
    <xf numFmtId="44" fontId="5" fillId="0" borderId="30" xfId="0" applyNumberFormat="1" applyFont="1" applyFill="1" applyBorder="1" applyProtection="1">
      <protection hidden="1"/>
    </xf>
    <xf numFmtId="0" fontId="5" fillId="0" borderId="3"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0" xfId="7"/>
    <xf numFmtId="0" fontId="2" fillId="0" borderId="0" xfId="7" applyFill="1"/>
    <xf numFmtId="0" fontId="2" fillId="0" borderId="0" xfId="7" applyFont="1"/>
    <xf numFmtId="0" fontId="2" fillId="0" borderId="0" xfId="7" applyFont="1" applyAlignment="1">
      <alignment vertical="top" wrapText="1"/>
    </xf>
    <xf numFmtId="0" fontId="2" fillId="0" borderId="0" xfId="7" applyFont="1" applyAlignment="1">
      <alignment horizontal="left" vertical="top" wrapText="1"/>
    </xf>
    <xf numFmtId="0" fontId="2" fillId="0" borderId="0" xfId="7" applyFont="1" applyAlignment="1" applyProtection="1">
      <alignment horizontal="justify"/>
      <protection hidden="1"/>
    </xf>
    <xf numFmtId="0" fontId="2" fillId="0" borderId="0" xfId="7" applyFont="1" applyAlignment="1">
      <alignment wrapText="1"/>
    </xf>
    <xf numFmtId="0" fontId="2" fillId="0" borderId="0" xfId="7" applyFont="1" applyFill="1"/>
    <xf numFmtId="0" fontId="2" fillId="0" borderId="0" xfId="7" applyFont="1" applyFill="1" applyAlignment="1">
      <alignment horizontal="center" vertical="top"/>
    </xf>
    <xf numFmtId="0" fontId="12" fillId="0" borderId="0" xfId="0" applyFont="1" applyProtection="1">
      <protection locked="0"/>
    </xf>
    <xf numFmtId="0" fontId="8" fillId="0" borderId="0" xfId="0" applyFont="1" applyAlignment="1" applyProtection="1">
      <alignment horizontal="left" wrapText="1"/>
      <protection hidden="1"/>
    </xf>
    <xf numFmtId="0" fontId="33" fillId="0" borderId="0" xfId="0" applyFont="1" applyBorder="1" applyAlignment="1" applyProtection="1">
      <alignment horizontal="center"/>
      <protection hidden="1"/>
    </xf>
    <xf numFmtId="0" fontId="5" fillId="0" borderId="0" xfId="0" applyFont="1" applyAlignment="1" applyProtection="1">
      <alignment horizontal="center"/>
      <protection locked="0"/>
    </xf>
    <xf numFmtId="0" fontId="2" fillId="0" borderId="0" xfId="0" applyFont="1" applyProtection="1">
      <protection locked="0"/>
    </xf>
    <xf numFmtId="0" fontId="5" fillId="0" borderId="22" xfId="0" applyFont="1" applyBorder="1" applyProtection="1">
      <protection locked="0"/>
    </xf>
    <xf numFmtId="44" fontId="5" fillId="0" borderId="2" xfId="9" applyFont="1" applyBorder="1" applyProtection="1">
      <protection locked="0"/>
    </xf>
    <xf numFmtId="0" fontId="2" fillId="0" borderId="0" xfId="0" applyFont="1" applyFill="1" applyBorder="1" applyAlignment="1" applyProtection="1">
      <alignment horizontal="right"/>
      <protection hidden="1"/>
    </xf>
    <xf numFmtId="0" fontId="2" fillId="0" borderId="0" xfId="0" applyFont="1" applyFill="1" applyBorder="1" applyProtection="1">
      <protection locked="0"/>
    </xf>
    <xf numFmtId="0" fontId="8" fillId="0" borderId="0" xfId="0" applyFont="1" applyBorder="1" applyAlignment="1" applyProtection="1">
      <alignment vertical="center"/>
      <protection hidden="1"/>
    </xf>
    <xf numFmtId="0" fontId="30" fillId="0" borderId="0" xfId="0" applyFont="1" applyBorder="1" applyAlignment="1" applyProtection="1">
      <alignment vertical="top"/>
      <protection hidden="1"/>
    </xf>
    <xf numFmtId="0" fontId="2" fillId="0" borderId="0" xfId="0" quotePrefix="1" applyFont="1" applyAlignment="1" applyProtection="1">
      <alignment horizontal="center" wrapText="1"/>
      <protection hidden="1"/>
    </xf>
    <xf numFmtId="0" fontId="12" fillId="0" borderId="0" xfId="0" applyFont="1" applyProtection="1">
      <protection locked="0" hidden="1"/>
    </xf>
    <xf numFmtId="44" fontId="5" fillId="0" borderId="0" xfId="9" applyFont="1" applyProtection="1"/>
    <xf numFmtId="44" fontId="5" fillId="0" borderId="0" xfId="0" applyNumberFormat="1" applyFont="1" applyProtection="1"/>
    <xf numFmtId="9" fontId="5" fillId="0" borderId="0" xfId="6" applyFont="1" applyProtection="1"/>
    <xf numFmtId="0" fontId="11" fillId="0" borderId="28" xfId="0" applyFont="1" applyBorder="1" applyAlignment="1" applyProtection="1">
      <alignment horizontal="center" vertical="center"/>
      <protection locked="0"/>
    </xf>
    <xf numFmtId="44" fontId="5" fillId="0" borderId="4" xfId="0" applyNumberFormat="1" applyFont="1" applyFill="1" applyBorder="1" applyProtection="1"/>
    <xf numFmtId="9" fontId="5" fillId="0" borderId="3" xfId="6" applyFont="1" applyBorder="1" applyAlignment="1" applyProtection="1">
      <alignment horizontal="right"/>
      <protection hidden="1"/>
    </xf>
    <xf numFmtId="0" fontId="14" fillId="0" borderId="35" xfId="0" applyFont="1" applyBorder="1" applyAlignment="1" applyProtection="1">
      <alignment horizontal="left"/>
      <protection hidden="1"/>
    </xf>
    <xf numFmtId="0" fontId="2" fillId="0" borderId="46" xfId="0" applyFont="1" applyBorder="1" applyProtection="1">
      <protection hidden="1"/>
    </xf>
    <xf numFmtId="0" fontId="2" fillId="0" borderId="46" xfId="0" applyFont="1" applyBorder="1" applyAlignment="1" applyProtection="1">
      <alignment horizontal="center"/>
      <protection hidden="1"/>
    </xf>
    <xf numFmtId="0" fontId="2" fillId="0" borderId="55" xfId="0" applyFont="1" applyBorder="1" applyProtection="1">
      <protection hidden="1"/>
    </xf>
    <xf numFmtId="0" fontId="2" fillId="0" borderId="0" xfId="7" applyFont="1" applyFill="1" applyAlignment="1">
      <alignment vertical="top"/>
    </xf>
    <xf numFmtId="0" fontId="2" fillId="0" borderId="0" xfId="0" applyFont="1" applyAlignment="1">
      <alignment horizontal="justify"/>
    </xf>
    <xf numFmtId="0" fontId="8" fillId="0" borderId="0" xfId="0" applyFont="1" applyAlignment="1">
      <alignment horizontal="justify"/>
    </xf>
    <xf numFmtId="0" fontId="10" fillId="0" borderId="0" xfId="7" applyFont="1" applyAlignment="1">
      <alignment horizontal="center"/>
    </xf>
    <xf numFmtId="0" fontId="2" fillId="0" borderId="0" xfId="0" applyFont="1" applyProtection="1"/>
    <xf numFmtId="0" fontId="8" fillId="0" borderId="0" xfId="0" applyFont="1" applyProtection="1">
      <protection locked="0"/>
    </xf>
    <xf numFmtId="0" fontId="25" fillId="0" borderId="0" xfId="0" applyFont="1" applyAlignment="1" applyProtection="1">
      <alignment horizontal="left"/>
      <protection locked="0"/>
    </xf>
    <xf numFmtId="0" fontId="25" fillId="0" borderId="0" xfId="0" applyFont="1" applyProtection="1">
      <protection locked="0"/>
    </xf>
    <xf numFmtId="0" fontId="8" fillId="0" borderId="0" xfId="0" applyFont="1" applyBorder="1" applyAlignment="1" applyProtection="1">
      <protection hidden="1"/>
    </xf>
    <xf numFmtId="0" fontId="2" fillId="0" borderId="0" xfId="0" applyFont="1"/>
    <xf numFmtId="0" fontId="2" fillId="0" borderId="0" xfId="0" applyFont="1" applyBorder="1" applyProtection="1">
      <protection locked="0"/>
    </xf>
    <xf numFmtId="0" fontId="5" fillId="0" borderId="59" xfId="0" applyFont="1" applyBorder="1" applyAlignment="1" applyProtection="1">
      <alignment horizontal="center"/>
      <protection hidden="1"/>
    </xf>
    <xf numFmtId="0" fontId="2" fillId="0" borderId="29" xfId="0" applyFont="1" applyBorder="1" applyProtection="1">
      <protection hidden="1"/>
    </xf>
    <xf numFmtId="44" fontId="5" fillId="0" borderId="29" xfId="0" applyNumberFormat="1" applyFont="1" applyBorder="1" applyProtection="1">
      <protection locked="0"/>
    </xf>
    <xf numFmtId="44" fontId="5" fillId="0" borderId="30" xfId="0" applyNumberFormat="1" applyFont="1" applyBorder="1" applyProtection="1">
      <protection locked="0"/>
    </xf>
    <xf numFmtId="0" fontId="8" fillId="0" borderId="5" xfId="0" applyFont="1" applyBorder="1" applyProtection="1">
      <protection hidden="1"/>
    </xf>
    <xf numFmtId="44" fontId="8" fillId="0" borderId="5" xfId="0" applyNumberFormat="1" applyFont="1" applyBorder="1" applyProtection="1">
      <protection hidden="1"/>
    </xf>
    <xf numFmtId="44" fontId="8" fillId="0" borderId="20" xfId="0" applyNumberFormat="1" applyFont="1" applyBorder="1" applyProtection="1">
      <protection hidden="1"/>
    </xf>
    <xf numFmtId="0" fontId="8" fillId="0" borderId="29" xfId="0" applyFont="1" applyBorder="1" applyProtection="1">
      <protection hidden="1"/>
    </xf>
    <xf numFmtId="44" fontId="8" fillId="0" borderId="60" xfId="0" applyNumberFormat="1" applyFont="1" applyBorder="1" applyProtection="1">
      <protection hidden="1"/>
    </xf>
    <xf numFmtId="44" fontId="8" fillId="0" borderId="61" xfId="0" applyNumberFormat="1" applyFont="1" applyBorder="1" applyProtection="1">
      <protection hidden="1"/>
    </xf>
    <xf numFmtId="44" fontId="8" fillId="0" borderId="18" xfId="0" applyNumberFormat="1" applyFont="1" applyBorder="1" applyProtection="1">
      <protection hidden="1"/>
    </xf>
    <xf numFmtId="44" fontId="8" fillId="0" borderId="19" xfId="0" applyNumberFormat="1" applyFont="1" applyBorder="1" applyProtection="1">
      <protection hidden="1"/>
    </xf>
    <xf numFmtId="0" fontId="30" fillId="0" borderId="0" xfId="0" applyFont="1" applyProtection="1">
      <protection hidden="1"/>
    </xf>
    <xf numFmtId="0" fontId="2" fillId="0" borderId="0" xfId="0" applyFont="1" applyAlignment="1" applyProtection="1">
      <alignment horizontal="justify"/>
      <protection hidden="1"/>
    </xf>
    <xf numFmtId="0" fontId="12" fillId="0" borderId="0" xfId="11" applyFont="1" applyProtection="1">
      <protection locked="0"/>
    </xf>
    <xf numFmtId="0" fontId="12" fillId="0" borderId="0" xfId="11" applyFont="1" applyBorder="1" applyProtection="1">
      <protection locked="0"/>
    </xf>
    <xf numFmtId="0" fontId="14" fillId="0" borderId="0" xfId="11" applyFont="1" applyBorder="1" applyAlignment="1" applyProtection="1">
      <alignment horizontal="center"/>
      <protection locked="0"/>
    </xf>
    <xf numFmtId="44" fontId="12" fillId="0" borderId="3" xfId="8" applyFont="1" applyBorder="1" applyAlignment="1" applyProtection="1">
      <alignment horizontal="right"/>
      <protection locked="0"/>
    </xf>
    <xf numFmtId="0" fontId="12" fillId="0" borderId="3" xfId="11" applyFont="1" applyBorder="1" applyAlignment="1" applyProtection="1">
      <alignment horizontal="left" vertical="top" wrapText="1"/>
      <protection locked="0"/>
    </xf>
    <xf numFmtId="44" fontId="12" fillId="0" borderId="3" xfId="8" applyFont="1" applyBorder="1" applyAlignment="1" applyProtection="1">
      <alignment horizontal="left"/>
      <protection locked="0"/>
    </xf>
    <xf numFmtId="0" fontId="10" fillId="0" borderId="0" xfId="11" applyFont="1" applyProtection="1">
      <protection locked="0"/>
    </xf>
    <xf numFmtId="0" fontId="12" fillId="0" borderId="0" xfId="11" applyFont="1" applyBorder="1" applyAlignment="1" applyProtection="1">
      <alignment horizontal="center" wrapText="1"/>
      <protection locked="0"/>
    </xf>
    <xf numFmtId="0" fontId="12" fillId="0" borderId="3" xfId="11" applyFont="1" applyBorder="1" applyProtection="1">
      <protection locked="0"/>
    </xf>
    <xf numFmtId="44" fontId="12" fillId="0" borderId="3" xfId="8" applyFont="1" applyBorder="1" applyProtection="1">
      <protection locked="0"/>
    </xf>
    <xf numFmtId="0" fontId="12" fillId="0" borderId="0" xfId="7" applyFont="1" applyProtection="1">
      <protection locked="0"/>
    </xf>
    <xf numFmtId="0" fontId="12" fillId="0" borderId="0" xfId="7" applyFont="1" applyBorder="1" applyProtection="1">
      <protection locked="0"/>
    </xf>
    <xf numFmtId="0" fontId="14" fillId="0" borderId="0" xfId="7" applyFont="1" applyBorder="1" applyAlignment="1" applyProtection="1">
      <alignment horizontal="center"/>
      <protection locked="0"/>
    </xf>
    <xf numFmtId="0" fontId="56" fillId="0" borderId="0" xfId="7" applyFont="1" applyAlignment="1" applyProtection="1">
      <protection locked="0"/>
    </xf>
    <xf numFmtId="0" fontId="10" fillId="0" borderId="0" xfId="11" applyFont="1" applyAlignment="1" applyProtection="1">
      <alignment vertical="top"/>
      <protection locked="0"/>
    </xf>
    <xf numFmtId="0" fontId="30" fillId="0" borderId="0" xfId="0" applyFont="1" applyAlignment="1" applyProtection="1">
      <alignment wrapText="1"/>
      <protection hidden="1"/>
    </xf>
    <xf numFmtId="0" fontId="10" fillId="0" borderId="0" xfId="0" applyFont="1" applyBorder="1" applyAlignment="1" applyProtection="1">
      <alignment horizontal="center" vertical="center"/>
      <protection locked="0"/>
    </xf>
    <xf numFmtId="0" fontId="2" fillId="0" borderId="0" xfId="7" applyFont="1" applyProtection="1">
      <protection locked="0"/>
    </xf>
    <xf numFmtId="0" fontId="2" fillId="0" borderId="0" xfId="7" applyProtection="1">
      <protection locked="0"/>
    </xf>
    <xf numFmtId="0" fontId="18" fillId="0" borderId="0" xfId="0" applyFont="1" applyAlignment="1" applyProtection="1">
      <alignment horizontal="left" vertical="top" wrapText="1"/>
      <protection hidden="1"/>
    </xf>
    <xf numFmtId="0" fontId="18" fillId="0" borderId="0" xfId="0" applyFont="1" applyAlignment="1" applyProtection="1">
      <alignment horizontal="left" vertical="top" wrapText="1"/>
      <protection locked="0"/>
    </xf>
    <xf numFmtId="0" fontId="8" fillId="0" borderId="0" xfId="0" applyFont="1" applyBorder="1" applyAlignment="1" applyProtection="1">
      <alignment horizontal="right" vertical="top"/>
      <protection hidden="1"/>
    </xf>
    <xf numFmtId="0" fontId="8" fillId="0" borderId="0" xfId="0" applyFont="1" applyAlignment="1" applyProtection="1">
      <alignment vertical="top"/>
      <protection hidden="1"/>
    </xf>
    <xf numFmtId="0" fontId="12" fillId="0" borderId="2" xfId="0" applyFont="1" applyBorder="1" applyAlignment="1" applyProtection="1">
      <alignment horizontal="center"/>
      <protection hidden="1"/>
    </xf>
    <xf numFmtId="44" fontId="12" fillId="0" borderId="2" xfId="0" applyNumberFormat="1" applyFont="1" applyBorder="1" applyAlignment="1" applyProtection="1">
      <alignment horizontal="center"/>
      <protection hidden="1"/>
    </xf>
    <xf numFmtId="43" fontId="5" fillId="0" borderId="22" xfId="0" applyNumberFormat="1" applyFont="1" applyFill="1" applyBorder="1" applyProtection="1">
      <protection locked="0"/>
    </xf>
    <xf numFmtId="44" fontId="5" fillId="0" borderId="2" xfId="0" applyNumberFormat="1" applyFont="1" applyFill="1" applyBorder="1" applyProtection="1">
      <protection hidden="1"/>
    </xf>
    <xf numFmtId="164" fontId="5" fillId="0" borderId="22" xfId="0" applyNumberFormat="1" applyFont="1" applyFill="1" applyBorder="1" applyProtection="1">
      <protection locked="0"/>
    </xf>
    <xf numFmtId="164" fontId="5" fillId="0" borderId="2" xfId="0" applyNumberFormat="1" applyFont="1" applyFill="1" applyBorder="1" applyProtection="1">
      <protection locked="0"/>
    </xf>
    <xf numFmtId="0" fontId="5" fillId="0" borderId="0" xfId="0" applyFont="1" applyFill="1" applyProtection="1"/>
    <xf numFmtId="37" fontId="2" fillId="0" borderId="0" xfId="0" applyNumberFormat="1" applyFont="1" applyFill="1" applyBorder="1" applyProtection="1">
      <protection hidden="1"/>
    </xf>
    <xf numFmtId="37" fontId="2" fillId="0" borderId="22" xfId="0" applyNumberFormat="1" applyFont="1" applyFill="1" applyBorder="1" applyProtection="1">
      <protection hidden="1"/>
    </xf>
    <xf numFmtId="0" fontId="10" fillId="0" borderId="0" xfId="11" applyFont="1" applyAlignment="1" applyProtection="1">
      <alignment horizontal="left" vertical="top" wrapText="1"/>
      <protection locked="0"/>
    </xf>
    <xf numFmtId="0" fontId="53" fillId="0" borderId="0" xfId="11" applyFont="1" applyAlignment="1" applyProtection="1">
      <alignment horizontal="center"/>
      <protection locked="0"/>
    </xf>
    <xf numFmtId="0" fontId="53" fillId="0" borderId="0" xfId="7" applyFont="1" applyAlignment="1" applyProtection="1">
      <alignment horizontal="center"/>
      <protection locked="0"/>
    </xf>
    <xf numFmtId="0" fontId="6" fillId="0" borderId="0" xfId="0" applyNumberFormat="1" applyFont="1" applyBorder="1" applyAlignment="1" applyProtection="1">
      <alignment horizontal="center" vertical="center" wrapText="1"/>
      <protection locked="0"/>
    </xf>
    <xf numFmtId="0" fontId="4" fillId="0" borderId="0" xfId="7" applyFont="1" applyProtection="1">
      <protection locked="0"/>
    </xf>
    <xf numFmtId="0" fontId="4" fillId="0" borderId="0" xfId="7" applyFont="1" applyAlignment="1" applyProtection="1">
      <alignment horizontal="center" vertical="center"/>
      <protection locked="0"/>
    </xf>
    <xf numFmtId="0" fontId="2" fillId="0" borderId="0" xfId="7" applyFont="1" applyAlignment="1" applyProtection="1">
      <alignment horizontal="left" vertical="top" wrapText="1"/>
      <protection locked="0"/>
    </xf>
    <xf numFmtId="0" fontId="2" fillId="0" borderId="0" xfId="7" applyFont="1" applyAlignment="1" applyProtection="1">
      <alignment horizontal="left" wrapText="1"/>
      <protection locked="0"/>
    </xf>
    <xf numFmtId="44" fontId="2" fillId="0" borderId="0" xfId="7" applyNumberFormat="1" applyProtection="1">
      <protection locked="0"/>
    </xf>
    <xf numFmtId="0" fontId="2" fillId="0" borderId="0" xfId="7" applyProtection="1"/>
    <xf numFmtId="0" fontId="2" fillId="0" borderId="46" xfId="7" applyBorder="1" applyAlignment="1" applyProtection="1">
      <alignment horizontal="center"/>
    </xf>
    <xf numFmtId="0" fontId="2" fillId="0" borderId="0" xfId="7" applyFont="1" applyProtection="1"/>
    <xf numFmtId="44" fontId="2" fillId="0" borderId="58" xfId="7" applyNumberFormat="1" applyBorder="1" applyProtection="1"/>
    <xf numFmtId="0" fontId="4" fillId="0" borderId="0" xfId="11" applyFont="1" applyAlignment="1" applyProtection="1">
      <alignment horizontal="center"/>
    </xf>
    <xf numFmtId="0" fontId="12" fillId="0" borderId="0" xfId="11" applyFont="1" applyBorder="1" applyProtection="1"/>
    <xf numFmtId="0" fontId="2" fillId="0" borderId="7" xfId="11" applyFont="1" applyBorder="1" applyAlignment="1" applyProtection="1">
      <alignment horizontal="center"/>
    </xf>
    <xf numFmtId="0" fontId="14" fillId="0" borderId="0" xfId="11" applyFont="1" applyBorder="1" applyAlignment="1" applyProtection="1">
      <alignment horizontal="center"/>
    </xf>
    <xf numFmtId="0" fontId="12" fillId="0" borderId="12" xfId="11" applyFont="1" applyBorder="1" applyAlignment="1" applyProtection="1">
      <alignment horizontal="center" wrapText="1"/>
    </xf>
    <xf numFmtId="0" fontId="12" fillId="0" borderId="0" xfId="11" applyFont="1" applyProtection="1"/>
    <xf numFmtId="44" fontId="12" fillId="0" borderId="58" xfId="11" applyNumberFormat="1" applyFont="1" applyBorder="1" applyProtection="1"/>
    <xf numFmtId="0" fontId="55" fillId="0" borderId="0" xfId="7" applyFont="1" applyAlignment="1" applyProtection="1">
      <alignment horizontal="center"/>
    </xf>
    <xf numFmtId="0" fontId="4" fillId="0" borderId="0" xfId="7" applyFont="1" applyAlignment="1" applyProtection="1">
      <alignment horizontal="center"/>
    </xf>
    <xf numFmtId="0" fontId="2" fillId="0" borderId="7" xfId="7" applyFont="1" applyBorder="1" applyAlignment="1" applyProtection="1">
      <alignment horizontal="center"/>
    </xf>
    <xf numFmtId="0" fontId="12" fillId="0" borderId="0" xfId="7" applyFont="1" applyProtection="1"/>
    <xf numFmtId="0" fontId="58" fillId="0" borderId="0" xfId="0" applyFont="1" applyFill="1" applyBorder="1" applyProtection="1">
      <protection locked="0"/>
    </xf>
    <xf numFmtId="0" fontId="58" fillId="0" borderId="0" xfId="0" applyFont="1" applyFill="1" applyBorder="1" applyProtection="1"/>
    <xf numFmtId="0" fontId="57" fillId="0" borderId="0" xfId="0" applyFont="1" applyFill="1" applyBorder="1" applyAlignment="1" applyProtection="1">
      <alignment horizontal="centerContinuous"/>
    </xf>
    <xf numFmtId="0" fontId="64" fillId="0" borderId="0" xfId="0" applyFont="1" applyBorder="1" applyAlignment="1" applyProtection="1">
      <alignment horizontal="centerContinuous"/>
    </xf>
    <xf numFmtId="0" fontId="58" fillId="0" borderId="3" xfId="0" applyFont="1" applyFill="1" applyBorder="1" applyProtection="1">
      <protection locked="0"/>
    </xf>
    <xf numFmtId="0" fontId="59" fillId="0" borderId="0" xfId="0" applyFont="1" applyFill="1" applyBorder="1" applyProtection="1"/>
    <xf numFmtId="49" fontId="58" fillId="0" borderId="3" xfId="0" applyNumberFormat="1" applyFont="1" applyFill="1" applyBorder="1" applyProtection="1">
      <protection locked="0"/>
    </xf>
    <xf numFmtId="0" fontId="58" fillId="0" borderId="0" xfId="0" applyFont="1" applyBorder="1" applyProtection="1"/>
    <xf numFmtId="37" fontId="58" fillId="0" borderId="3" xfId="1" applyFont="1" applyFill="1" applyBorder="1" applyProtection="1">
      <protection locked="0"/>
    </xf>
    <xf numFmtId="0" fontId="59" fillId="0" borderId="0" xfId="0" applyFont="1" applyBorder="1" applyProtection="1"/>
    <xf numFmtId="0" fontId="58" fillId="0" borderId="62" xfId="0" applyFont="1" applyBorder="1" applyProtection="1"/>
    <xf numFmtId="39" fontId="58" fillId="0" borderId="3" xfId="1" applyNumberFormat="1" applyFont="1" applyFill="1" applyBorder="1" applyProtection="1">
      <protection locked="0"/>
    </xf>
    <xf numFmtId="0" fontId="59" fillId="0" borderId="0" xfId="0" applyFont="1" applyBorder="1" applyAlignment="1" applyProtection="1"/>
    <xf numFmtId="0" fontId="58" fillId="0" borderId="36" xfId="0" applyFont="1" applyBorder="1" applyProtection="1"/>
    <xf numFmtId="0" fontId="58" fillId="0" borderId="35" xfId="0" applyFont="1" applyBorder="1" applyProtection="1"/>
    <xf numFmtId="166" fontId="58" fillId="0" borderId="3" xfId="1" applyNumberFormat="1" applyFont="1" applyFill="1" applyBorder="1" applyProtection="1">
      <protection locked="0"/>
    </xf>
    <xf numFmtId="0" fontId="58" fillId="0" borderId="47" xfId="0" applyFont="1" applyBorder="1" applyProtection="1"/>
    <xf numFmtId="0" fontId="58" fillId="0" borderId="0" xfId="0" applyFont="1" applyFill="1" applyBorder="1" applyAlignment="1" applyProtection="1">
      <alignment horizontal="left" vertical="center"/>
    </xf>
    <xf numFmtId="0" fontId="58" fillId="0" borderId="0" xfId="0" applyFont="1" applyFill="1" applyBorder="1" applyAlignment="1" applyProtection="1">
      <alignment horizontal="right"/>
    </xf>
    <xf numFmtId="0" fontId="2"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0" xfId="0" applyFont="1" applyAlignment="1" applyProtection="1">
      <alignment horizontal="centerContinuous"/>
      <protection locked="0"/>
    </xf>
    <xf numFmtId="0" fontId="2" fillId="0" borderId="0" xfId="0" applyFont="1" applyBorder="1" applyAlignment="1" applyProtection="1">
      <alignment horizontal="centerContinuous"/>
      <protection locked="0"/>
    </xf>
    <xf numFmtId="0" fontId="2" fillId="0" borderId="0" xfId="0" applyFont="1" applyBorder="1" applyAlignment="1" applyProtection="1">
      <alignment horizontal="left"/>
    </xf>
    <xf numFmtId="0" fontId="2" fillId="0" borderId="0" xfId="0" quotePrefix="1" applyFont="1" applyBorder="1" applyAlignment="1" applyProtection="1">
      <alignment horizontal="center"/>
    </xf>
    <xf numFmtId="4" fontId="2" fillId="0" borderId="0" xfId="0" applyNumberFormat="1" applyFont="1" applyBorder="1" applyAlignment="1" applyProtection="1">
      <alignment horizontal="right"/>
    </xf>
    <xf numFmtId="0" fontId="2" fillId="0" borderId="0" xfId="0" applyFont="1" applyAlignment="1" applyProtection="1">
      <alignment horizontal="center"/>
      <protection locked="0"/>
    </xf>
    <xf numFmtId="0" fontId="2" fillId="0" borderId="0" xfId="0" applyFont="1" applyAlignment="1" applyProtection="1"/>
    <xf numFmtId="4" fontId="2" fillId="0" borderId="0" xfId="0" applyNumberFormat="1" applyFont="1" applyBorder="1" applyAlignment="1" applyProtection="1">
      <alignment horizontal="right"/>
      <protection locked="0"/>
    </xf>
    <xf numFmtId="0" fontId="2" fillId="0" borderId="0" xfId="0" applyFont="1" applyBorder="1" applyAlignment="1" applyProtection="1">
      <alignment horizontal="left"/>
      <protection locked="0"/>
    </xf>
    <xf numFmtId="4" fontId="2" fillId="0" borderId="2" xfId="0" applyNumberFormat="1" applyFont="1" applyBorder="1" applyAlignment="1" applyProtection="1">
      <alignment horizontal="right"/>
      <protection locked="0"/>
    </xf>
    <xf numFmtId="4" fontId="2" fillId="0" borderId="2" xfId="1" applyNumberFormat="1" applyFont="1" applyBorder="1" applyAlignment="1" applyProtection="1">
      <alignment horizontal="right"/>
    </xf>
    <xf numFmtId="3" fontId="2" fillId="0" borderId="2" xfId="0" applyNumberFormat="1" applyFont="1" applyBorder="1" applyAlignment="1" applyProtection="1">
      <alignment horizontal="right"/>
    </xf>
    <xf numFmtId="169" fontId="2" fillId="0" borderId="0" xfId="0" applyNumberFormat="1" applyFont="1" applyBorder="1" applyAlignment="1" applyProtection="1">
      <alignment horizontal="right"/>
    </xf>
    <xf numFmtId="0" fontId="2" fillId="0" borderId="0" xfId="0" applyFont="1" applyBorder="1" applyAlignment="1" applyProtection="1"/>
    <xf numFmtId="0" fontId="2" fillId="0" borderId="0" xfId="0" applyFont="1" applyBorder="1" applyAlignment="1" applyProtection="1">
      <alignment horizontal="center"/>
    </xf>
    <xf numFmtId="0" fontId="2" fillId="0" borderId="0" xfId="0" applyFont="1" applyBorder="1" applyProtection="1"/>
    <xf numFmtId="0" fontId="2" fillId="0" borderId="0" xfId="0" applyFont="1" applyBorder="1" applyAlignment="1" applyProtection="1">
      <protection locked="0"/>
    </xf>
    <xf numFmtId="0" fontId="2" fillId="0" borderId="0" xfId="0" applyFont="1" applyBorder="1" applyAlignment="1" applyProtection="1">
      <alignment vertical="center"/>
      <protection locked="0"/>
    </xf>
    <xf numFmtId="168" fontId="2" fillId="0" borderId="0" xfId="0" applyNumberFormat="1" applyFont="1" applyBorder="1" applyAlignment="1" applyProtection="1">
      <alignment horizontal="right"/>
      <protection locked="0"/>
    </xf>
    <xf numFmtId="43" fontId="2" fillId="0" borderId="0" xfId="0" applyNumberFormat="1" applyFont="1" applyBorder="1" applyAlignment="1" applyProtection="1">
      <alignment vertical="center"/>
      <protection locked="0"/>
    </xf>
    <xf numFmtId="168" fontId="2" fillId="0" borderId="0" xfId="0" applyNumberFormat="1" applyFont="1" applyBorder="1" applyAlignment="1" applyProtection="1">
      <alignment horizontal="right"/>
    </xf>
    <xf numFmtId="168" fontId="2" fillId="0" borderId="3" xfId="0" applyNumberFormat="1" applyFont="1" applyBorder="1" applyAlignment="1" applyProtection="1">
      <alignment horizontal="right"/>
      <protection locked="0"/>
    </xf>
    <xf numFmtId="43" fontId="2" fillId="0" borderId="0" xfId="0" applyNumberFormat="1" applyFont="1" applyBorder="1" applyAlignment="1" applyProtection="1"/>
    <xf numFmtId="167" fontId="2" fillId="0" borderId="58" xfId="0" applyNumberFormat="1" applyFont="1" applyBorder="1" applyAlignment="1" applyProtection="1">
      <alignment horizontal="right"/>
    </xf>
    <xf numFmtId="43" fontId="2" fillId="0" borderId="0" xfId="0" applyNumberFormat="1" applyFont="1" applyBorder="1" applyAlignment="1" applyProtection="1">
      <alignment vertical="center"/>
    </xf>
    <xf numFmtId="0" fontId="2" fillId="0" borderId="0" xfId="0" applyFont="1" applyBorder="1" applyAlignment="1" applyProtection="1">
      <alignment vertical="center"/>
    </xf>
    <xf numFmtId="167" fontId="2" fillId="0" borderId="0" xfId="0" applyNumberFormat="1" applyFont="1" applyBorder="1" applyAlignment="1" applyProtection="1">
      <alignment vertical="center"/>
    </xf>
    <xf numFmtId="167" fontId="2" fillId="0" borderId="58" xfId="0" applyNumberFormat="1" applyFont="1" applyBorder="1" applyAlignment="1" applyProtection="1">
      <alignment vertical="center"/>
    </xf>
    <xf numFmtId="167" fontId="2" fillId="0" borderId="0" xfId="0" applyNumberFormat="1" applyFont="1" applyBorder="1" applyAlignment="1" applyProtection="1">
      <alignment vertical="center"/>
      <protection locked="0"/>
    </xf>
    <xf numFmtId="0" fontId="8" fillId="0" borderId="0" xfId="0" applyFont="1" applyBorder="1" applyAlignment="1" applyProtection="1">
      <alignment vertical="top"/>
    </xf>
    <xf numFmtId="0" fontId="2" fillId="0" borderId="0" xfId="0" applyFont="1" applyBorder="1" applyAlignment="1" applyProtection="1">
      <alignment horizontal="left" vertical="center" wrapText="1"/>
      <protection locked="0"/>
    </xf>
    <xf numFmtId="164" fontId="2" fillId="0" borderId="0" xfId="0" applyNumberFormat="1" applyFont="1" applyBorder="1" applyAlignment="1" applyProtection="1">
      <alignment horizontal="center"/>
      <protection locked="0"/>
    </xf>
    <xf numFmtId="0" fontId="2" fillId="0" borderId="0" xfId="0" applyFont="1" applyAlignment="1" applyProtection="1">
      <alignment horizontal="justify"/>
      <protection locked="0"/>
    </xf>
    <xf numFmtId="0" fontId="2" fillId="0" borderId="0" xfId="0" applyNumberFormat="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0" xfId="0" applyFont="1" applyAlignment="1" applyProtection="1">
      <alignment horizontal="center"/>
      <protection locked="0"/>
    </xf>
    <xf numFmtId="0" fontId="8" fillId="0" borderId="0" xfId="0" applyFont="1" applyAlignment="1" applyProtection="1">
      <alignment horizontal="center" vertical="center"/>
      <protection locked="0"/>
    </xf>
    <xf numFmtId="0" fontId="8" fillId="0" borderId="0" xfId="0" applyFont="1" applyBorder="1" applyAlignment="1" applyProtection="1">
      <alignment horizontal="left"/>
    </xf>
    <xf numFmtId="0" fontId="8" fillId="0" borderId="0" xfId="0" applyFont="1" applyBorder="1" applyAlignment="1" applyProtection="1">
      <alignment horizontal="center" vertical="center"/>
      <protection locked="0"/>
    </xf>
    <xf numFmtId="0" fontId="2" fillId="0" borderId="0" xfId="0" applyFont="1" applyAlignment="1" applyProtection="1">
      <alignment horizontal="left" wrapText="1"/>
    </xf>
    <xf numFmtId="0" fontId="2" fillId="0" borderId="0" xfId="0" applyFont="1" applyAlignment="1" applyProtection="1">
      <alignment horizontal="left"/>
    </xf>
    <xf numFmtId="43" fontId="2" fillId="0" borderId="0" xfId="0" applyNumberFormat="1" applyFont="1" applyBorder="1" applyAlignment="1" applyProtection="1">
      <alignment horizontal="left"/>
    </xf>
    <xf numFmtId="0" fontId="8" fillId="0" borderId="0" xfId="0" applyFont="1" applyBorder="1" applyAlignment="1" applyProtection="1">
      <alignment vertical="center"/>
    </xf>
    <xf numFmtId="0" fontId="8" fillId="0" borderId="0" xfId="0" applyFont="1" applyBorder="1" applyAlignment="1" applyProtection="1">
      <alignment vertical="center"/>
      <protection locked="0"/>
    </xf>
    <xf numFmtId="43" fontId="8" fillId="0" borderId="0" xfId="0" applyNumberFormat="1" applyFont="1" applyBorder="1" applyAlignment="1" applyProtection="1">
      <alignment vertical="center"/>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center" vertical="top"/>
      <protection locked="0"/>
    </xf>
    <xf numFmtId="0" fontId="2" fillId="0" borderId="0" xfId="0" applyFont="1" applyAlignment="1" applyProtection="1">
      <alignment horizontal="left" vertical="top" wrapText="1"/>
      <protection locked="0"/>
    </xf>
    <xf numFmtId="44" fontId="2" fillId="0" borderId="2" xfId="9" applyFont="1" applyBorder="1" applyProtection="1">
      <protection locked="0"/>
    </xf>
    <xf numFmtId="44" fontId="5" fillId="2" borderId="65" xfId="0" applyNumberFormat="1" applyFont="1" applyFill="1" applyBorder="1" applyProtection="1">
      <protection hidden="1"/>
    </xf>
    <xf numFmtId="44" fontId="5" fillId="0" borderId="65" xfId="0" applyNumberFormat="1" applyFont="1" applyBorder="1" applyProtection="1">
      <protection locked="0"/>
    </xf>
    <xf numFmtId="0" fontId="2" fillId="0" borderId="64" xfId="0" applyFont="1" applyBorder="1" applyAlignment="1" applyProtection="1">
      <alignment horizontal="center" wrapText="1"/>
      <protection hidden="1"/>
    </xf>
    <xf numFmtId="0" fontId="2" fillId="0" borderId="0" xfId="0" quotePrefix="1" applyFont="1" applyProtection="1">
      <protection locked="0"/>
    </xf>
    <xf numFmtId="0" fontId="2" fillId="0" borderId="0" xfId="0" applyFont="1" applyAlignment="1" applyProtection="1">
      <alignment horizontal="centerContinuous" vertical="center"/>
      <protection hidden="1"/>
    </xf>
    <xf numFmtId="0" fontId="2" fillId="0" borderId="0" xfId="0" applyFont="1" applyAlignment="1" applyProtection="1">
      <alignment horizontal="centerContinuous"/>
      <protection hidden="1"/>
    </xf>
    <xf numFmtId="0" fontId="10" fillId="0" borderId="0" xfId="0" applyFont="1" applyAlignment="1" applyProtection="1">
      <alignment horizontal="centerContinuous" vertical="center"/>
      <protection hidden="1"/>
    </xf>
    <xf numFmtId="0" fontId="2" fillId="0" borderId="0" xfId="0" applyFont="1" applyBorder="1" applyAlignment="1" applyProtection="1">
      <alignment horizontal="centerContinuous"/>
      <protection hidden="1"/>
    </xf>
    <xf numFmtId="0" fontId="2" fillId="0" borderId="0" xfId="0" applyFont="1" applyBorder="1" applyProtection="1">
      <protection hidden="1"/>
    </xf>
    <xf numFmtId="43" fontId="2" fillId="0" borderId="2" xfId="0" quotePrefix="1" applyNumberFormat="1" applyFont="1" applyBorder="1" applyAlignment="1" applyProtection="1">
      <alignment horizontal="center"/>
      <protection locked="0"/>
    </xf>
    <xf numFmtId="0" fontId="2" fillId="0" borderId="10" xfId="0" applyFont="1" applyBorder="1" applyProtection="1">
      <protection hidden="1"/>
    </xf>
    <xf numFmtId="0" fontId="2" fillId="0" borderId="9" xfId="0" applyFont="1" applyBorder="1" applyProtection="1">
      <protection hidden="1"/>
    </xf>
    <xf numFmtId="41" fontId="13" fillId="0" borderId="0" xfId="0" quotePrefix="1" applyNumberFormat="1" applyFont="1" applyBorder="1" applyAlignment="1" applyProtection="1">
      <alignment horizontal="center" vertical="top"/>
      <protection hidden="1"/>
    </xf>
    <xf numFmtId="0" fontId="2" fillId="0" borderId="63" xfId="0" applyFont="1" applyBorder="1" applyProtection="1">
      <protection hidden="1"/>
    </xf>
    <xf numFmtId="0" fontId="13" fillId="0" borderId="0" xfId="0" quotePrefix="1" applyFont="1" applyBorder="1" applyAlignment="1" applyProtection="1">
      <alignment horizontal="center" vertical="top"/>
      <protection hidden="1"/>
    </xf>
    <xf numFmtId="43" fontId="2" fillId="0" borderId="2" xfId="0" quotePrefix="1" applyNumberFormat="1" applyFont="1" applyBorder="1" applyAlignment="1" applyProtection="1">
      <alignment horizontal="center"/>
      <protection hidden="1"/>
    </xf>
    <xf numFmtId="0" fontId="8" fillId="0" borderId="9" xfId="0" applyFont="1" applyBorder="1" applyProtection="1">
      <protection hidden="1"/>
    </xf>
    <xf numFmtId="0" fontId="2" fillId="0" borderId="11" xfId="0" applyFont="1" applyBorder="1" applyProtection="1">
      <protection hidden="1"/>
    </xf>
    <xf numFmtId="0" fontId="2" fillId="0" borderId="12" xfId="0" applyFont="1" applyBorder="1" applyProtection="1">
      <protection hidden="1"/>
    </xf>
    <xf numFmtId="41" fontId="13" fillId="0" borderId="12" xfId="0" quotePrefix="1" applyNumberFormat="1" applyFont="1" applyBorder="1" applyAlignment="1" applyProtection="1">
      <alignment horizontal="center"/>
      <protection hidden="1"/>
    </xf>
    <xf numFmtId="0" fontId="2" fillId="0" borderId="13" xfId="0" applyFont="1" applyBorder="1" applyProtection="1">
      <protection hidden="1"/>
    </xf>
    <xf numFmtId="44" fontId="2" fillId="0" borderId="0" xfId="0" applyNumberFormat="1" applyFont="1" applyBorder="1" applyProtection="1">
      <protection hidden="1"/>
    </xf>
    <xf numFmtId="43" fontId="2" fillId="0" borderId="0" xfId="0" applyNumberFormat="1" applyFont="1" applyBorder="1" applyProtection="1">
      <protection hidden="1"/>
    </xf>
    <xf numFmtId="0" fontId="2" fillId="0" borderId="28" xfId="0" applyFont="1" applyBorder="1" applyAlignment="1" applyProtection="1">
      <alignment horizontal="center"/>
      <protection hidden="1"/>
    </xf>
    <xf numFmtId="43" fontId="2" fillId="0" borderId="2" xfId="0" applyNumberFormat="1" applyFont="1" applyBorder="1" applyAlignment="1" applyProtection="1">
      <alignment horizontal="right"/>
      <protection locked="0"/>
    </xf>
    <xf numFmtId="0" fontId="29" fillId="0" borderId="0" xfId="0" applyFont="1" applyProtection="1">
      <protection hidden="1"/>
    </xf>
    <xf numFmtId="41" fontId="13" fillId="0" borderId="0" xfId="0" quotePrefix="1" applyNumberFormat="1" applyFont="1" applyAlignment="1" applyProtection="1">
      <alignment horizontal="center" vertical="top"/>
      <protection hidden="1"/>
    </xf>
    <xf numFmtId="43" fontId="2" fillId="0" borderId="2" xfId="6" applyNumberFormat="1" applyFont="1" applyBorder="1" applyAlignment="1" applyProtection="1">
      <alignment horizontal="right"/>
      <protection hidden="1"/>
    </xf>
    <xf numFmtId="0" fontId="2" fillId="0" borderId="0" xfId="0" applyFont="1" applyAlignment="1" applyProtection="1">
      <alignment horizontal="center"/>
      <protection hidden="1"/>
    </xf>
    <xf numFmtId="0" fontId="2" fillId="0" borderId="0" xfId="0" applyFont="1" applyBorder="1" applyAlignment="1" applyProtection="1">
      <alignment horizontal="center"/>
      <protection hidden="1"/>
    </xf>
    <xf numFmtId="4" fontId="2" fillId="0" borderId="2" xfId="0" applyNumberFormat="1" applyFont="1" applyBorder="1" applyAlignment="1" applyProtection="1">
      <alignment horizontal="center"/>
      <protection hidden="1"/>
    </xf>
    <xf numFmtId="0" fontId="2" fillId="0" borderId="0" xfId="0" applyFont="1" applyBorder="1" applyAlignment="1" applyProtection="1">
      <alignment horizontal="center" vertical="top" wrapText="1"/>
      <protection hidden="1"/>
    </xf>
    <xf numFmtId="0" fontId="2" fillId="0" borderId="0" xfId="0" applyFont="1" applyAlignment="1" applyProtection="1">
      <alignment horizontal="center" vertical="top"/>
      <protection hidden="1"/>
    </xf>
    <xf numFmtId="0" fontId="2" fillId="0" borderId="0" xfId="0" applyFont="1" applyBorder="1" applyAlignment="1" applyProtection="1">
      <alignment horizontal="center" vertical="top"/>
      <protection hidden="1"/>
    </xf>
    <xf numFmtId="41" fontId="2" fillId="0" borderId="0" xfId="0" applyNumberFormat="1" applyFont="1" applyAlignment="1" applyProtection="1">
      <alignment horizontal="center" vertical="top" wrapText="1"/>
      <protection hidden="1"/>
    </xf>
    <xf numFmtId="0" fontId="2" fillId="0" borderId="2" xfId="0" applyFont="1" applyBorder="1" applyAlignment="1" applyProtection="1">
      <alignment horizontal="center"/>
      <protection locked="0"/>
    </xf>
    <xf numFmtId="0" fontId="2" fillId="0" borderId="0" xfId="0" applyFont="1" applyAlignment="1" applyProtection="1">
      <alignment horizontal="center" wrapText="1"/>
      <protection hidden="1"/>
    </xf>
    <xf numFmtId="0" fontId="2" fillId="0" borderId="0" xfId="0" applyFont="1" applyAlignment="1" applyProtection="1">
      <alignment horizontal="center" vertical="top" wrapText="1"/>
      <protection hidden="1"/>
    </xf>
    <xf numFmtId="41" fontId="2" fillId="0" borderId="0" xfId="0" quotePrefix="1" applyNumberFormat="1" applyFont="1" applyAlignment="1" applyProtection="1">
      <alignment horizontal="center"/>
      <protection hidden="1"/>
    </xf>
    <xf numFmtId="0" fontId="2" fillId="0" borderId="28" xfId="0" applyFont="1" applyBorder="1" applyAlignment="1" applyProtection="1">
      <alignment horizontal="center" vertical="center"/>
      <protection hidden="1"/>
    </xf>
    <xf numFmtId="43" fontId="2" fillId="0" borderId="2" xfId="0" applyNumberFormat="1" applyFont="1" applyBorder="1" applyAlignment="1" applyProtection="1">
      <alignment horizontal="right"/>
      <protection hidden="1"/>
    </xf>
    <xf numFmtId="43" fontId="2" fillId="0" borderId="2" xfId="0" applyNumberFormat="1" applyFont="1" applyBorder="1" applyProtection="1">
      <protection hidden="1"/>
    </xf>
    <xf numFmtId="0" fontId="2" fillId="0" borderId="0" xfId="0" applyFont="1" applyAlignment="1" applyProtection="1">
      <alignment horizontal="right"/>
      <protection hidden="1"/>
    </xf>
    <xf numFmtId="0" fontId="8" fillId="0" borderId="26" xfId="0" applyFont="1" applyBorder="1" applyAlignment="1" applyProtection="1">
      <alignment horizontal="centerContinuous"/>
      <protection hidden="1"/>
    </xf>
    <xf numFmtId="0" fontId="8" fillId="0" borderId="33" xfId="0" applyFont="1" applyBorder="1" applyAlignment="1" applyProtection="1">
      <alignment horizontal="centerContinuous"/>
      <protection hidden="1"/>
    </xf>
    <xf numFmtId="0" fontId="2" fillId="0" borderId="33" xfId="0" applyFont="1" applyBorder="1" applyAlignment="1" applyProtection="1">
      <alignment horizontal="centerContinuous"/>
      <protection hidden="1"/>
    </xf>
    <xf numFmtId="0" fontId="2" fillId="0" borderId="27" xfId="0" applyFont="1" applyBorder="1" applyAlignment="1" applyProtection="1">
      <alignment horizontal="centerContinuous"/>
      <protection hidden="1"/>
    </xf>
    <xf numFmtId="39" fontId="2" fillId="0" borderId="3" xfId="1" applyNumberFormat="1" applyFont="1" applyBorder="1" applyAlignment="1" applyProtection="1">
      <alignment vertical="center"/>
      <protection locked="0"/>
    </xf>
    <xf numFmtId="0" fontId="2" fillId="0" borderId="0" xfId="0" quotePrefix="1" applyFont="1" applyBorder="1" applyAlignment="1" applyProtection="1">
      <alignment vertical="center"/>
      <protection locked="0"/>
    </xf>
    <xf numFmtId="43" fontId="49" fillId="0" borderId="0" xfId="0" applyNumberFormat="1" applyFont="1" applyBorder="1" applyAlignment="1" applyProtection="1">
      <alignment vertical="center"/>
      <protection locked="0"/>
    </xf>
    <xf numFmtId="43" fontId="49" fillId="0" borderId="0" xfId="0" applyNumberFormat="1" applyFont="1" applyBorder="1" applyAlignment="1" applyProtection="1">
      <alignment horizontal="center"/>
    </xf>
    <xf numFmtId="168" fontId="2" fillId="0" borderId="0" xfId="0" applyNumberFormat="1" applyFont="1" applyFill="1" applyBorder="1" applyAlignment="1" applyProtection="1">
      <alignment vertical="center"/>
      <protection hidden="1"/>
    </xf>
    <xf numFmtId="0" fontId="2" fillId="0" borderId="0" xfId="0" applyFont="1" applyBorder="1" applyAlignment="1" applyProtection="1">
      <alignment horizontal="right" vertical="center"/>
      <protection locked="0"/>
    </xf>
    <xf numFmtId="0" fontId="70" fillId="0" borderId="0" xfId="12"/>
    <xf numFmtId="0" fontId="72" fillId="0" borderId="0" xfId="12" applyFont="1"/>
    <xf numFmtId="0" fontId="70" fillId="0" borderId="0" xfId="12" applyAlignment="1">
      <alignment vertical="top" wrapText="1"/>
    </xf>
    <xf numFmtId="0" fontId="70" fillId="0" borderId="0" xfId="12" quotePrefix="1" applyAlignment="1">
      <alignment horizontal="right"/>
    </xf>
    <xf numFmtId="0" fontId="70" fillId="0" borderId="0" xfId="12" applyAlignment="1" applyProtection="1">
      <alignment vertical="top"/>
      <protection locked="0"/>
    </xf>
    <xf numFmtId="0" fontId="70" fillId="0" borderId="0" xfId="12" applyAlignment="1" applyProtection="1">
      <alignment horizontal="right" vertical="top"/>
      <protection locked="0"/>
    </xf>
    <xf numFmtId="44" fontId="70" fillId="0" borderId="0" xfId="8" applyFont="1" applyAlignment="1" applyProtection="1">
      <alignment vertical="top"/>
      <protection locked="0"/>
    </xf>
    <xf numFmtId="0" fontId="70" fillId="0" borderId="0" xfId="12" applyAlignment="1" applyProtection="1">
      <alignment horizontal="right" vertical="top" wrapText="1"/>
      <protection locked="0"/>
    </xf>
    <xf numFmtId="0" fontId="70" fillId="0" borderId="0" xfId="12" applyAlignment="1">
      <alignment horizontal="right"/>
    </xf>
    <xf numFmtId="0" fontId="73" fillId="0" borderId="0" xfId="7" applyFont="1"/>
    <xf numFmtId="0" fontId="70" fillId="0" borderId="0" xfId="12" quotePrefix="1" applyAlignment="1">
      <alignment horizontal="right" vertical="top"/>
    </xf>
    <xf numFmtId="0" fontId="70" fillId="0" borderId="0" xfId="12" applyAlignment="1" applyProtection="1">
      <alignment horizontal="left"/>
      <protection locked="0"/>
    </xf>
    <xf numFmtId="0" fontId="70" fillId="0" borderId="0" xfId="12" applyProtection="1">
      <protection locked="0"/>
    </xf>
    <xf numFmtId="0" fontId="70" fillId="0" borderId="0" xfId="12" applyAlignment="1" applyProtection="1">
      <alignment horizontal="right"/>
      <protection locked="0"/>
    </xf>
    <xf numFmtId="9" fontId="2" fillId="0" borderId="22" xfId="6" applyFont="1" applyFill="1" applyBorder="1" applyProtection="1"/>
    <xf numFmtId="164" fontId="2" fillId="0" borderId="2" xfId="0" applyNumberFormat="1" applyFont="1" applyBorder="1" applyProtection="1">
      <protection locked="0"/>
    </xf>
    <xf numFmtId="0" fontId="12" fillId="0" borderId="22" xfId="0" applyFont="1" applyBorder="1" applyAlignment="1" applyProtection="1">
      <alignment horizontal="left" vertical="top" wrapText="1"/>
      <protection locked="0"/>
    </xf>
    <xf numFmtId="0" fontId="2" fillId="0" borderId="0" xfId="7" applyFont="1" applyAlignment="1" applyProtection="1">
      <alignment horizontal="left" indent="1"/>
      <protection hidden="1"/>
    </xf>
    <xf numFmtId="0" fontId="2" fillId="0" borderId="0" xfId="0" applyFont="1" applyAlignment="1" applyProtection="1">
      <alignment horizontal="center" vertical="top"/>
    </xf>
    <xf numFmtId="0" fontId="2" fillId="0" borderId="0" xfId="0" applyFont="1" applyAlignment="1" applyProtection="1">
      <alignment horizontal="center" wrapText="1"/>
    </xf>
    <xf numFmtId="0" fontId="2" fillId="0" borderId="0" xfId="0" applyFont="1" applyAlignment="1" applyProtection="1">
      <alignment vertical="top"/>
    </xf>
    <xf numFmtId="0" fontId="7" fillId="0" borderId="0" xfId="0" applyNumberFormat="1" applyFont="1" applyFill="1" applyBorder="1" applyAlignment="1" applyProtection="1">
      <alignment horizontal="center" vertical="center" wrapText="1"/>
    </xf>
    <xf numFmtId="0" fontId="10" fillId="0" borderId="0" xfId="0" applyFont="1" applyFill="1" applyAlignment="1" applyProtection="1">
      <alignment horizontal="center" vertical="center"/>
    </xf>
    <xf numFmtId="0" fontId="11" fillId="0" borderId="0" xfId="0" applyFont="1" applyFill="1" applyAlignment="1" applyProtection="1">
      <alignment horizontal="left" vertical="center" wrapText="1"/>
    </xf>
    <xf numFmtId="0" fontId="2" fillId="0" borderId="0" xfId="0" applyFont="1" applyFill="1" applyProtection="1"/>
    <xf numFmtId="0" fontId="2" fillId="0" borderId="0" xfId="0" applyFont="1" applyFill="1" applyAlignment="1" applyProtection="1">
      <alignment horizontal="left" vertical="top" wrapText="1"/>
    </xf>
    <xf numFmtId="0" fontId="2" fillId="0" borderId="0" xfId="0" applyFont="1" applyFill="1" applyAlignment="1" applyProtection="1">
      <alignment horizontal="left" vertical="top"/>
    </xf>
    <xf numFmtId="0" fontId="26" fillId="0" borderId="0" xfId="0" applyFont="1" applyAlignment="1" applyProtection="1">
      <alignment vertical="center"/>
    </xf>
    <xf numFmtId="0" fontId="76" fillId="0" borderId="0" xfId="0" applyFont="1" applyAlignment="1" applyProtection="1">
      <alignment horizontal="right" vertical="top"/>
    </xf>
    <xf numFmtId="0" fontId="76" fillId="0" borderId="0" xfId="0" applyFont="1" applyAlignment="1" applyProtection="1">
      <alignment horizontal="center" vertical="top"/>
    </xf>
    <xf numFmtId="0" fontId="76" fillId="0" borderId="0" xfId="0" applyFont="1" applyAlignment="1" applyProtection="1">
      <alignment vertical="top"/>
    </xf>
    <xf numFmtId="0" fontId="77" fillId="0" borderId="0" xfId="0" applyFont="1" applyProtection="1"/>
    <xf numFmtId="0" fontId="26" fillId="0" borderId="0" xfId="0" applyFont="1" applyAlignment="1" applyProtection="1">
      <alignment vertical="top"/>
    </xf>
    <xf numFmtId="0" fontId="79" fillId="0" borderId="0" xfId="10" applyFont="1" applyProtection="1">
      <protection locked="0"/>
    </xf>
    <xf numFmtId="0" fontId="80" fillId="0" borderId="0" xfId="10" applyFont="1" applyAlignment="1" applyProtection="1">
      <alignment horizontal="center"/>
      <protection locked="0"/>
    </xf>
    <xf numFmtId="0" fontId="80" fillId="0" borderId="0" xfId="10" applyFont="1" applyAlignment="1" applyProtection="1">
      <alignment horizontal="center"/>
    </xf>
    <xf numFmtId="0" fontId="82" fillId="0" borderId="0" xfId="10" applyFont="1" applyAlignment="1" applyProtection="1">
      <alignment horizontal="center"/>
    </xf>
    <xf numFmtId="0" fontId="79" fillId="0" borderId="0" xfId="10" applyFont="1" applyProtection="1"/>
    <xf numFmtId="0" fontId="80" fillId="0" borderId="2" xfId="10" applyFont="1" applyBorder="1" applyAlignment="1" applyProtection="1">
      <alignment horizontal="center"/>
      <protection locked="0"/>
    </xf>
    <xf numFmtId="0" fontId="80" fillId="0" borderId="22" xfId="10" applyFont="1" applyBorder="1" applyAlignment="1" applyProtection="1">
      <alignment horizontal="center"/>
      <protection locked="0"/>
    </xf>
    <xf numFmtId="0" fontId="79" fillId="0" borderId="2" xfId="10" applyFont="1" applyBorder="1" applyProtection="1">
      <protection locked="0"/>
    </xf>
    <xf numFmtId="0" fontId="79" fillId="0" borderId="28" xfId="10" applyFont="1" applyBorder="1" applyAlignment="1" applyProtection="1">
      <alignment horizontal="center"/>
      <protection locked="0"/>
    </xf>
    <xf numFmtId="0" fontId="79" fillId="0" borderId="0" xfId="10" applyFont="1" applyBorder="1" applyProtection="1">
      <protection locked="0"/>
    </xf>
    <xf numFmtId="0" fontId="83" fillId="0" borderId="0" xfId="10" applyFont="1" applyAlignment="1" applyProtection="1">
      <alignment horizontal="center"/>
      <protection locked="0"/>
    </xf>
    <xf numFmtId="0" fontId="78" fillId="0" borderId="0" xfId="10" applyFont="1" applyBorder="1" applyAlignment="1" applyProtection="1">
      <alignment horizontal="center"/>
      <protection locked="0"/>
    </xf>
    <xf numFmtId="0" fontId="78" fillId="0" borderId="12" xfId="10" applyFont="1" applyBorder="1" applyAlignment="1" applyProtection="1">
      <alignment horizontal="center"/>
    </xf>
    <xf numFmtId="0" fontId="78" fillId="0" borderId="0" xfId="10" applyFont="1" applyProtection="1"/>
    <xf numFmtId="0" fontId="2" fillId="0" borderId="0" xfId="0" applyFont="1" applyAlignment="1" applyProtection="1">
      <alignment horizontal="left" vertical="top" wrapText="1"/>
    </xf>
    <xf numFmtId="0" fontId="8" fillId="0" borderId="0" xfId="0" applyFont="1" applyAlignment="1" applyProtection="1">
      <alignment horizontal="center"/>
      <protection hidden="1"/>
    </xf>
    <xf numFmtId="0" fontId="10" fillId="0" borderId="0" xfId="0" applyFont="1" applyAlignment="1" applyProtection="1">
      <alignment horizontal="center" vertical="center"/>
      <protection hidden="1"/>
    </xf>
    <xf numFmtId="0" fontId="2" fillId="0" borderId="0" xfId="13" applyAlignment="1" applyProtection="1">
      <alignment horizontal="left" vertical="top"/>
    </xf>
    <xf numFmtId="0" fontId="10" fillId="0" borderId="3" xfId="0" applyFont="1" applyBorder="1" applyAlignment="1" applyProtection="1">
      <alignment horizontal="center" vertical="center"/>
      <protection locked="0" hidden="1"/>
    </xf>
    <xf numFmtId="0" fontId="11" fillId="0" borderId="0" xfId="0" applyFont="1" applyAlignment="1" applyProtection="1">
      <alignment vertical="center"/>
      <protection hidden="1"/>
    </xf>
    <xf numFmtId="0" fontId="2" fillId="0" borderId="0" xfId="0" quotePrefix="1" applyFont="1" applyProtection="1">
      <protection hidden="1"/>
    </xf>
    <xf numFmtId="44" fontId="2" fillId="0" borderId="2" xfId="9" applyFont="1" applyBorder="1" applyProtection="1">
      <protection hidden="1"/>
    </xf>
    <xf numFmtId="0" fontId="18" fillId="0" borderId="0" xfId="0" applyFont="1" applyProtection="1">
      <protection hidden="1"/>
    </xf>
    <xf numFmtId="39" fontId="2" fillId="0" borderId="2" xfId="1" applyNumberFormat="1" applyFont="1" applyBorder="1" applyProtection="1">
      <protection hidden="1"/>
    </xf>
    <xf numFmtId="39" fontId="2" fillId="0" borderId="0" xfId="1" applyNumberFormat="1" applyFont="1" applyBorder="1" applyProtection="1">
      <protection hidden="1"/>
    </xf>
    <xf numFmtId="39" fontId="2" fillId="0" borderId="2" xfId="1" applyNumberFormat="1" applyFont="1" applyBorder="1" applyAlignment="1" applyProtection="1">
      <alignment horizontal="center"/>
      <protection locked="0" hidden="1"/>
    </xf>
    <xf numFmtId="39" fontId="2" fillId="0" borderId="2" xfId="0" applyNumberFormat="1" applyFont="1" applyBorder="1" applyAlignment="1" applyProtection="1">
      <alignment horizontal="center"/>
      <protection locked="0" hidden="1"/>
    </xf>
    <xf numFmtId="0" fontId="2" fillId="0" borderId="0" xfId="0" quotePrefix="1" applyFont="1" applyBorder="1" applyProtection="1">
      <protection hidden="1"/>
    </xf>
    <xf numFmtId="0" fontId="2" fillId="0" borderId="0" xfId="0" quotePrefix="1" applyFont="1" applyAlignment="1" applyProtection="1">
      <alignment horizontal="center" vertical="top"/>
      <protection hidden="1"/>
    </xf>
    <xf numFmtId="44" fontId="2" fillId="0" borderId="2" xfId="9" applyFont="1" applyBorder="1" applyAlignment="1" applyProtection="1">
      <alignment horizontal="center" vertical="top"/>
      <protection hidden="1"/>
    </xf>
    <xf numFmtId="44" fontId="8" fillId="0" borderId="2" xfId="0" applyNumberFormat="1" applyFont="1" applyBorder="1" applyAlignment="1" applyProtection="1">
      <alignment horizontal="center" vertical="top"/>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0" borderId="0" xfId="0" quotePrefix="1" applyFont="1" applyAlignment="1" applyProtection="1">
      <alignment horizontal="center" vertical="center"/>
      <protection hidden="1"/>
    </xf>
    <xf numFmtId="44" fontId="2" fillId="0" borderId="2" xfId="0" applyNumberFormat="1" applyFont="1" applyBorder="1" applyAlignment="1" applyProtection="1">
      <alignment horizontal="center" vertical="center"/>
      <protection hidden="1"/>
    </xf>
    <xf numFmtId="0" fontId="11" fillId="0" borderId="0" xfId="0" applyFont="1" applyFill="1" applyProtection="1">
      <protection hidden="1"/>
    </xf>
    <xf numFmtId="0" fontId="10" fillId="0" borderId="0" xfId="0" applyFont="1" applyFill="1" applyBorder="1" applyAlignment="1" applyProtection="1">
      <alignment horizontal="center" vertical="center"/>
      <protection locked="0"/>
    </xf>
    <xf numFmtId="0" fontId="44" fillId="0" borderId="0" xfId="0" applyFont="1" applyFill="1" applyAlignment="1" applyProtection="1">
      <alignment horizontal="justify"/>
      <protection hidden="1"/>
    </xf>
    <xf numFmtId="0" fontId="0" fillId="0" borderId="0" xfId="0" applyFill="1" applyProtection="1">
      <protection hidden="1"/>
    </xf>
    <xf numFmtId="0" fontId="10" fillId="0" borderId="28" xfId="0" applyFont="1" applyFill="1" applyBorder="1" applyAlignment="1" applyProtection="1">
      <alignment horizontal="center" vertical="center"/>
      <protection locked="0"/>
    </xf>
    <xf numFmtId="44" fontId="2" fillId="0" borderId="2" xfId="0" applyNumberFormat="1" applyFont="1" applyBorder="1" applyProtection="1">
      <protection hidden="1"/>
    </xf>
    <xf numFmtId="44" fontId="2" fillId="0" borderId="22" xfId="0" applyNumberFormat="1" applyFont="1" applyBorder="1" applyProtection="1">
      <protection hidden="1"/>
    </xf>
    <xf numFmtId="44" fontId="2" fillId="0" borderId="0" xfId="0" applyNumberFormat="1" applyFont="1" applyBorder="1" applyAlignment="1" applyProtection="1">
      <alignment horizontal="left" vertical="center" wrapText="1"/>
      <protection locked="0"/>
    </xf>
    <xf numFmtId="44" fontId="2" fillId="0" borderId="22" xfId="0" applyNumberFormat="1" applyFont="1" applyBorder="1" applyAlignment="1" applyProtection="1">
      <alignment horizontal="left" vertical="center" wrapText="1"/>
      <protection locked="0"/>
    </xf>
    <xf numFmtId="44" fontId="2" fillId="0" borderId="2" xfId="0" applyNumberFormat="1" applyFont="1" applyBorder="1" applyProtection="1">
      <protection locked="0"/>
    </xf>
    <xf numFmtId="44" fontId="2" fillId="0" borderId="22" xfId="0" applyNumberFormat="1" applyFont="1" applyBorder="1" applyProtection="1">
      <protection locked="0"/>
    </xf>
    <xf numFmtId="0" fontId="2" fillId="0" borderId="0" xfId="0" applyFont="1" applyBorder="1" applyAlignment="1" applyProtection="1">
      <alignment horizontal="left" vertical="center" wrapText="1"/>
      <protection hidden="1"/>
    </xf>
    <xf numFmtId="0" fontId="2" fillId="0" borderId="24" xfId="0" quotePrefix="1" applyFont="1" applyBorder="1" applyAlignment="1" applyProtection="1">
      <alignment horizontal="center" vertical="center"/>
      <protection hidden="1"/>
    </xf>
    <xf numFmtId="0" fontId="2" fillId="0" borderId="0" xfId="0" applyFont="1" applyAlignment="1" applyProtection="1">
      <alignment horizontal="left" vertical="center" wrapText="1"/>
      <protection hidden="1"/>
    </xf>
    <xf numFmtId="44" fontId="2" fillId="0" borderId="2" xfId="0" applyNumberFormat="1" applyFont="1" applyBorder="1" applyProtection="1"/>
    <xf numFmtId="0" fontId="2" fillId="0" borderId="0" xfId="0" applyFont="1" applyAlignment="1" applyProtection="1">
      <alignment horizontal="left" vertical="center"/>
      <protection hidden="1"/>
    </xf>
    <xf numFmtId="0" fontId="65" fillId="0" borderId="0" xfId="13" applyFont="1" applyAlignment="1">
      <alignment horizontal="left"/>
    </xf>
    <xf numFmtId="0" fontId="11" fillId="0" borderId="0" xfId="13" applyFont="1" applyAlignment="1">
      <alignment horizontal="left"/>
    </xf>
    <xf numFmtId="0" fontId="14" fillId="0" borderId="0" xfId="13" applyFont="1" applyAlignment="1">
      <alignment horizontal="centerContinuous"/>
    </xf>
    <xf numFmtId="0" fontId="2" fillId="0" borderId="0" xfId="13" applyAlignment="1">
      <alignment horizontal="centerContinuous"/>
    </xf>
    <xf numFmtId="0" fontId="2" fillId="0" borderId="0" xfId="13" applyAlignment="1">
      <alignment vertical="top" wrapText="1"/>
    </xf>
    <xf numFmtId="0" fontId="29" fillId="0" borderId="0" xfId="7" applyFont="1" applyFill="1" applyAlignment="1">
      <alignment vertical="top"/>
    </xf>
    <xf numFmtId="0" fontId="76" fillId="0" borderId="0" xfId="7" applyFont="1" applyFill="1" applyAlignment="1">
      <alignment horizontal="center" vertical="top"/>
    </xf>
    <xf numFmtId="0" fontId="49" fillId="0" borderId="0" xfId="7" applyFont="1" applyAlignment="1">
      <alignment horizontal="left" vertical="top"/>
    </xf>
    <xf numFmtId="0" fontId="49" fillId="0" borderId="0" xfId="7" applyFont="1" applyFill="1" applyAlignment="1">
      <alignment horizontal="left" vertical="top"/>
    </xf>
    <xf numFmtId="0" fontId="49" fillId="0" borderId="0" xfId="0" applyFont="1" applyAlignment="1">
      <alignment horizontal="left" vertical="top"/>
    </xf>
    <xf numFmtId="0" fontId="2" fillId="0" borderId="0" xfId="7" applyFill="1" applyAlignment="1">
      <alignment vertical="top"/>
    </xf>
    <xf numFmtId="0" fontId="2" fillId="0" borderId="0" xfId="7" applyAlignment="1">
      <alignment vertical="top"/>
    </xf>
    <xf numFmtId="0" fontId="49" fillId="0" borderId="0" xfId="7" applyFont="1" applyAlignment="1">
      <alignment vertical="top"/>
    </xf>
    <xf numFmtId="0" fontId="8" fillId="0" borderId="0" xfId="7" applyFont="1" applyAlignment="1">
      <alignment vertical="top"/>
    </xf>
    <xf numFmtId="0" fontId="2" fillId="0" borderId="0" xfId="7" applyFont="1" applyAlignment="1">
      <alignment vertical="top"/>
    </xf>
    <xf numFmtId="0" fontId="26" fillId="0" borderId="0" xfId="7" applyFont="1" applyAlignment="1">
      <alignment vertical="top"/>
    </xf>
    <xf numFmtId="0" fontId="86" fillId="10" borderId="0" xfId="0" applyFont="1" applyFill="1" applyAlignment="1">
      <alignment horizontal="left" vertical="top" wrapText="1"/>
    </xf>
    <xf numFmtId="0" fontId="87" fillId="10" borderId="0" xfId="0" applyFont="1" applyFill="1" applyAlignment="1">
      <alignment horizontal="left" vertical="top"/>
    </xf>
    <xf numFmtId="0" fontId="88" fillId="10" borderId="0" xfId="0" applyFont="1" applyFill="1" applyAlignment="1">
      <alignment horizontal="left" vertical="top" wrapText="1"/>
    </xf>
    <xf numFmtId="0" fontId="5" fillId="0" borderId="3" xfId="0" applyFont="1" applyBorder="1" applyProtection="1"/>
    <xf numFmtId="44" fontId="5" fillId="0" borderId="3" xfId="0" applyNumberFormat="1" applyFont="1" applyBorder="1" applyProtection="1"/>
    <xf numFmtId="44" fontId="5" fillId="0" borderId="4" xfId="0" applyNumberFormat="1" applyFont="1" applyBorder="1" applyProtection="1"/>
    <xf numFmtId="0" fontId="2" fillId="0" borderId="22" xfId="0" applyFont="1" applyBorder="1" applyProtection="1">
      <protection locked="0"/>
    </xf>
    <xf numFmtId="0" fontId="33" fillId="0" borderId="46" xfId="0" applyFont="1" applyBorder="1" applyAlignment="1" applyProtection="1">
      <alignment horizontal="center"/>
      <protection hidden="1"/>
    </xf>
    <xf numFmtId="0" fontId="28" fillId="7" borderId="0" xfId="7" applyFont="1" applyFill="1" applyBorder="1" applyAlignment="1">
      <alignment horizontal="center"/>
    </xf>
    <xf numFmtId="0" fontId="52" fillId="0" borderId="0" xfId="0" applyFont="1" applyAlignment="1">
      <alignment horizontal="left" vertical="top" wrapText="1"/>
    </xf>
    <xf numFmtId="0" fontId="62" fillId="0" borderId="12" xfId="0" applyFont="1" applyFill="1" applyBorder="1" applyAlignment="1" applyProtection="1">
      <alignment horizontal="center"/>
    </xf>
    <xf numFmtId="0" fontId="60" fillId="0" borderId="0" xfId="0" applyFont="1" applyBorder="1" applyAlignment="1" applyProtection="1">
      <alignment horizontal="left" wrapText="1"/>
    </xf>
    <xf numFmtId="0" fontId="86" fillId="10" borderId="0" xfId="0" applyFont="1" applyFill="1" applyAlignment="1">
      <alignment horizontal="left" vertical="top" wrapText="1"/>
    </xf>
    <xf numFmtId="0" fontId="2" fillId="0" borderId="0" xfId="0" applyFont="1" applyFill="1" applyBorder="1" applyAlignment="1" applyProtection="1">
      <alignment horizontal="left" vertical="top" wrapText="1"/>
      <protection hidden="1"/>
    </xf>
    <xf numFmtId="0" fontId="8" fillId="15" borderId="26" xfId="0" applyFont="1" applyFill="1" applyBorder="1" applyAlignment="1" applyProtection="1">
      <alignment horizontal="center"/>
      <protection hidden="1"/>
    </xf>
    <xf numFmtId="0" fontId="8" fillId="15" borderId="33" xfId="0" applyFont="1" applyFill="1" applyBorder="1" applyAlignment="1" applyProtection="1">
      <alignment horizontal="center"/>
      <protection hidden="1"/>
    </xf>
    <xf numFmtId="0" fontId="8" fillId="15" borderId="27" xfId="0" applyFont="1" applyFill="1" applyBorder="1" applyAlignment="1" applyProtection="1">
      <alignment horizontal="center"/>
      <protection hidden="1"/>
    </xf>
    <xf numFmtId="0" fontId="2" fillId="15" borderId="6" xfId="0" applyFont="1" applyFill="1" applyBorder="1" applyAlignment="1" applyProtection="1">
      <alignment horizontal="left" wrapText="1"/>
      <protection hidden="1"/>
    </xf>
    <xf numFmtId="0" fontId="2" fillId="15" borderId="7" xfId="0" applyFont="1" applyFill="1" applyBorder="1" applyAlignment="1" applyProtection="1">
      <alignment horizontal="left" wrapText="1"/>
      <protection hidden="1"/>
    </xf>
    <xf numFmtId="0" fontId="2" fillId="15" borderId="8" xfId="0" applyFont="1" applyFill="1" applyBorder="1" applyAlignment="1" applyProtection="1">
      <alignment horizontal="left" wrapText="1"/>
      <protection hidden="1"/>
    </xf>
    <xf numFmtId="0" fontId="8" fillId="0" borderId="6" xfId="0" applyFont="1" applyBorder="1" applyAlignment="1" applyProtection="1">
      <alignment horizontal="center"/>
      <protection hidden="1"/>
    </xf>
    <xf numFmtId="0" fontId="8" fillId="0" borderId="7" xfId="0" applyFont="1" applyBorder="1" applyAlignment="1" applyProtection="1">
      <alignment horizontal="center"/>
      <protection hidden="1"/>
    </xf>
    <xf numFmtId="0" fontId="30" fillId="16" borderId="56" xfId="0" applyFont="1" applyFill="1" applyBorder="1" applyAlignment="1" applyProtection="1">
      <alignment horizontal="center" vertical="center"/>
      <protection hidden="1"/>
    </xf>
    <xf numFmtId="0" fontId="30" fillId="16" borderId="46" xfId="0" applyFont="1" applyFill="1" applyBorder="1" applyAlignment="1" applyProtection="1">
      <alignment horizontal="center" vertical="center"/>
      <protection hidden="1"/>
    </xf>
    <xf numFmtId="0" fontId="30" fillId="16" borderId="57" xfId="0" applyFont="1" applyFill="1" applyBorder="1" applyAlignment="1" applyProtection="1">
      <alignment horizontal="center" vertical="center"/>
      <protection hidden="1"/>
    </xf>
    <xf numFmtId="0" fontId="10" fillId="0" borderId="0" xfId="5" applyFont="1" applyBorder="1" applyAlignment="1" applyProtection="1">
      <alignment horizontal="center"/>
      <protection hidden="1"/>
    </xf>
    <xf numFmtId="0" fontId="30" fillId="15" borderId="11" xfId="0" applyFont="1" applyFill="1" applyBorder="1" applyAlignment="1" applyProtection="1">
      <alignment horizontal="center" vertical="center"/>
      <protection hidden="1"/>
    </xf>
    <xf numFmtId="0" fontId="30" fillId="15" borderId="12" xfId="0" applyFont="1" applyFill="1" applyBorder="1" applyAlignment="1" applyProtection="1">
      <alignment horizontal="center" vertical="center"/>
      <protection hidden="1"/>
    </xf>
    <xf numFmtId="0" fontId="30" fillId="15" borderId="13" xfId="0" applyFont="1" applyFill="1" applyBorder="1" applyAlignment="1" applyProtection="1">
      <alignment horizontal="center" vertical="center"/>
      <protection hidden="1"/>
    </xf>
    <xf numFmtId="0" fontId="8" fillId="16" borderId="26" xfId="0" applyFont="1" applyFill="1" applyBorder="1" applyAlignment="1" applyProtection="1">
      <alignment horizontal="center"/>
      <protection hidden="1"/>
    </xf>
    <xf numFmtId="0" fontId="8" fillId="16" borderId="33" xfId="0" applyFont="1" applyFill="1" applyBorder="1" applyAlignment="1" applyProtection="1">
      <alignment horizontal="center"/>
      <protection hidden="1"/>
    </xf>
    <xf numFmtId="0" fontId="8" fillId="16" borderId="27" xfId="0" applyFont="1" applyFill="1" applyBorder="1" applyAlignment="1" applyProtection="1">
      <alignment horizontal="center"/>
      <protection hidden="1"/>
    </xf>
    <xf numFmtId="0" fontId="12" fillId="16" borderId="6" xfId="0" applyFont="1" applyFill="1" applyBorder="1" applyAlignment="1" applyProtection="1">
      <alignment horizontal="center" wrapText="1"/>
      <protection hidden="1"/>
    </xf>
    <xf numFmtId="0" fontId="12" fillId="16" borderId="7" xfId="0" applyFont="1" applyFill="1" applyBorder="1" applyAlignment="1" applyProtection="1">
      <alignment horizontal="center" wrapText="1"/>
      <protection hidden="1"/>
    </xf>
    <xf numFmtId="0" fontId="12" fillId="16" borderId="8" xfId="0" applyFont="1" applyFill="1" applyBorder="1" applyAlignment="1" applyProtection="1">
      <alignment horizontal="center" wrapText="1"/>
      <protection hidden="1"/>
    </xf>
    <xf numFmtId="0" fontId="12" fillId="16" borderId="9" xfId="0" applyFont="1" applyFill="1" applyBorder="1" applyAlignment="1" applyProtection="1">
      <alignment horizontal="center" wrapText="1"/>
      <protection hidden="1"/>
    </xf>
    <xf numFmtId="0" fontId="12" fillId="16" borderId="0" xfId="0" applyFont="1" applyFill="1" applyBorder="1" applyAlignment="1" applyProtection="1">
      <alignment horizontal="center" wrapText="1"/>
      <protection hidden="1"/>
    </xf>
    <xf numFmtId="0" fontId="12" fillId="16" borderId="10" xfId="0" applyFont="1" applyFill="1" applyBorder="1" applyAlignment="1" applyProtection="1">
      <alignment horizontal="center" wrapText="1"/>
      <protection hidden="1"/>
    </xf>
    <xf numFmtId="0" fontId="10" fillId="5" borderId="26" xfId="0" applyFont="1" applyFill="1" applyBorder="1" applyAlignment="1" applyProtection="1">
      <alignment horizontal="center" vertical="center"/>
      <protection hidden="1"/>
    </xf>
    <xf numFmtId="0" fontId="10" fillId="5" borderId="33" xfId="0" applyFont="1" applyFill="1" applyBorder="1" applyAlignment="1" applyProtection="1">
      <alignment horizontal="center" vertical="center"/>
      <protection hidden="1"/>
    </xf>
    <xf numFmtId="0" fontId="10" fillId="5" borderId="27" xfId="0" applyFont="1" applyFill="1" applyBorder="1" applyAlignment="1" applyProtection="1">
      <alignment horizontal="center" vertical="center"/>
      <protection hidden="1"/>
    </xf>
    <xf numFmtId="0" fontId="8" fillId="5" borderId="6" xfId="0" applyFont="1" applyFill="1" applyBorder="1" applyAlignment="1" applyProtection="1">
      <alignment horizontal="center"/>
      <protection hidden="1"/>
    </xf>
    <xf numFmtId="0" fontId="8" fillId="5" borderId="7" xfId="0" applyFont="1" applyFill="1" applyBorder="1" applyAlignment="1" applyProtection="1">
      <alignment horizontal="center"/>
      <protection hidden="1"/>
    </xf>
    <xf numFmtId="0" fontId="8" fillId="5" borderId="8" xfId="0" applyFont="1" applyFill="1" applyBorder="1" applyAlignment="1" applyProtection="1">
      <alignment horizontal="center"/>
      <protection hidden="1"/>
    </xf>
    <xf numFmtId="0" fontId="2" fillId="0" borderId="0" xfId="0" applyFont="1" applyAlignment="1" applyProtection="1">
      <alignment horizontal="left" vertical="top" wrapText="1"/>
      <protection hidden="1"/>
    </xf>
    <xf numFmtId="0" fontId="66" fillId="0" borderId="36" xfId="2" applyFont="1" applyBorder="1" applyAlignment="1" applyProtection="1">
      <alignment horizontal="center"/>
      <protection hidden="1"/>
    </xf>
    <xf numFmtId="0" fontId="66" fillId="0" borderId="0" xfId="2" applyFont="1" applyBorder="1" applyAlignment="1" applyProtection="1">
      <alignment horizontal="center"/>
      <protection hidden="1"/>
    </xf>
    <xf numFmtId="0" fontId="66" fillId="0" borderId="52" xfId="2" applyFont="1" applyBorder="1" applyAlignment="1" applyProtection="1">
      <alignment horizontal="center"/>
      <protection hidden="1"/>
    </xf>
    <xf numFmtId="0" fontId="14" fillId="0" borderId="36" xfId="0" applyFont="1" applyBorder="1" applyAlignment="1" applyProtection="1">
      <alignment horizontal="left" wrapText="1"/>
      <protection hidden="1"/>
    </xf>
    <xf numFmtId="0" fontId="14" fillId="0" borderId="0" xfId="0" applyFont="1" applyBorder="1" applyAlignment="1" applyProtection="1">
      <alignment horizontal="left"/>
      <protection hidden="1"/>
    </xf>
    <xf numFmtId="0" fontId="14" fillId="0" borderId="52" xfId="0" applyFont="1" applyBorder="1" applyAlignment="1" applyProtection="1">
      <alignment horizontal="left"/>
      <protection hidden="1"/>
    </xf>
    <xf numFmtId="0" fontId="66" fillId="0" borderId="35" xfId="2" applyFont="1" applyBorder="1" applyAlignment="1" applyProtection="1">
      <alignment horizontal="center"/>
      <protection hidden="1"/>
    </xf>
    <xf numFmtId="0" fontId="66" fillId="0" borderId="46" xfId="2" applyFont="1" applyBorder="1" applyAlignment="1" applyProtection="1">
      <alignment horizontal="center"/>
      <protection hidden="1"/>
    </xf>
    <xf numFmtId="0" fontId="66" fillId="0" borderId="55" xfId="2" applyFont="1" applyBorder="1" applyAlignment="1" applyProtection="1">
      <alignment horizontal="center"/>
      <protection hidden="1"/>
    </xf>
    <xf numFmtId="0" fontId="11" fillId="14" borderId="49" xfId="0" applyFont="1" applyFill="1" applyBorder="1" applyAlignment="1" applyProtection="1">
      <alignment horizontal="center"/>
      <protection hidden="1"/>
    </xf>
    <xf numFmtId="0" fontId="11" fillId="14" borderId="50" xfId="0" applyFont="1" applyFill="1" applyBorder="1" applyAlignment="1" applyProtection="1">
      <alignment horizontal="center"/>
      <protection hidden="1"/>
    </xf>
    <xf numFmtId="0" fontId="11" fillId="14" borderId="51" xfId="0" applyFont="1" applyFill="1" applyBorder="1" applyAlignment="1" applyProtection="1">
      <alignment horizontal="center"/>
      <protection hidden="1"/>
    </xf>
    <xf numFmtId="0" fontId="11" fillId="13" borderId="23" xfId="0" applyFont="1" applyFill="1" applyBorder="1" applyAlignment="1" applyProtection="1">
      <alignment horizontal="center"/>
      <protection hidden="1"/>
    </xf>
    <xf numFmtId="0" fontId="11" fillId="13" borderId="24" xfId="0" applyFont="1" applyFill="1" applyBorder="1" applyAlignment="1" applyProtection="1">
      <alignment horizontal="center"/>
      <protection hidden="1"/>
    </xf>
    <xf numFmtId="0" fontId="11" fillId="13" borderId="25" xfId="0" applyFont="1" applyFill="1" applyBorder="1" applyAlignment="1" applyProtection="1">
      <alignment horizontal="center"/>
      <protection hidden="1"/>
    </xf>
    <xf numFmtId="0" fontId="14" fillId="0" borderId="36" xfId="0" applyFont="1" applyBorder="1" applyAlignment="1" applyProtection="1">
      <alignment horizontal="center" wrapText="1"/>
      <protection hidden="1"/>
    </xf>
    <xf numFmtId="0" fontId="14" fillId="0" borderId="0" xfId="0" applyFont="1" applyBorder="1" applyAlignment="1" applyProtection="1">
      <alignment horizontal="center" wrapText="1"/>
      <protection hidden="1"/>
    </xf>
    <xf numFmtId="0" fontId="14" fillId="0" borderId="52" xfId="0" applyFont="1" applyBorder="1" applyAlignment="1" applyProtection="1">
      <alignment horizontal="center" wrapText="1"/>
      <protection hidden="1"/>
    </xf>
    <xf numFmtId="0" fontId="51" fillId="0" borderId="23" xfId="0" applyFont="1" applyBorder="1" applyAlignment="1" applyProtection="1">
      <alignment horizontal="center" vertical="center"/>
      <protection hidden="1"/>
    </xf>
    <xf numFmtId="0" fontId="51" fillId="0" borderId="24" xfId="0" applyFont="1" applyBorder="1" applyAlignment="1" applyProtection="1">
      <alignment horizontal="center" vertical="center"/>
      <protection hidden="1"/>
    </xf>
    <xf numFmtId="0" fontId="51" fillId="0" borderId="25" xfId="0" applyFont="1" applyBorder="1" applyAlignment="1" applyProtection="1">
      <alignment horizontal="center" vertical="center"/>
      <protection hidden="1"/>
    </xf>
    <xf numFmtId="0" fontId="11" fillId="0" borderId="36" xfId="0" applyFont="1" applyBorder="1" applyAlignment="1" applyProtection="1">
      <alignment horizontal="center"/>
      <protection hidden="1"/>
    </xf>
    <xf numFmtId="0" fontId="11" fillId="0" borderId="0" xfId="0" applyFont="1" applyBorder="1" applyAlignment="1" applyProtection="1">
      <alignment horizontal="center"/>
      <protection hidden="1"/>
    </xf>
    <xf numFmtId="0" fontId="11" fillId="0" borderId="52" xfId="0" applyFont="1" applyBorder="1" applyAlignment="1" applyProtection="1">
      <alignment horizontal="center"/>
      <protection hidden="1"/>
    </xf>
    <xf numFmtId="0" fontId="11" fillId="0" borderId="47" xfId="0" applyFont="1" applyBorder="1" applyAlignment="1" applyProtection="1">
      <alignment horizontal="left" wrapText="1"/>
      <protection hidden="1"/>
    </xf>
    <xf numFmtId="0" fontId="14" fillId="0" borderId="53" xfId="0" applyFont="1" applyBorder="1" applyAlignment="1" applyProtection="1">
      <alignment horizontal="left"/>
      <protection hidden="1"/>
    </xf>
    <xf numFmtId="0" fontId="14" fillId="0" borderId="54" xfId="0" applyFont="1" applyBorder="1" applyAlignment="1" applyProtection="1">
      <alignment horizontal="left"/>
      <protection hidden="1"/>
    </xf>
    <xf numFmtId="0" fontId="2" fillId="0" borderId="37" xfId="0" applyFont="1" applyBorder="1" applyAlignment="1" applyProtection="1">
      <alignment horizontal="left" vertical="top"/>
      <protection locked="0"/>
    </xf>
    <xf numFmtId="0" fontId="5" fillId="0" borderId="31" xfId="0" applyFont="1" applyBorder="1" applyAlignment="1" applyProtection="1">
      <alignment horizontal="left" vertical="top"/>
      <protection locked="0"/>
    </xf>
    <xf numFmtId="0" fontId="5" fillId="0" borderId="38" xfId="0" applyFont="1" applyBorder="1" applyAlignment="1" applyProtection="1">
      <alignment horizontal="left" vertical="top"/>
      <protection locked="0"/>
    </xf>
    <xf numFmtId="0" fontId="5" fillId="0" borderId="39"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40" xfId="0" applyFont="1" applyBorder="1" applyAlignment="1" applyProtection="1">
      <alignment horizontal="left" vertical="top"/>
      <protection locked="0"/>
    </xf>
    <xf numFmtId="0" fontId="5" fillId="0" borderId="41" xfId="0"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5" fillId="0" borderId="42" xfId="0" applyFont="1" applyBorder="1" applyAlignment="1" applyProtection="1">
      <alignment horizontal="left" vertical="top"/>
      <protection locked="0"/>
    </xf>
    <xf numFmtId="0" fontId="5" fillId="0" borderId="0" xfId="0" applyFont="1" applyBorder="1" applyAlignment="1" applyProtection="1">
      <alignment horizontal="center" wrapText="1"/>
      <protection hidden="1"/>
    </xf>
    <xf numFmtId="0" fontId="5" fillId="0" borderId="2" xfId="0" applyFont="1" applyBorder="1" applyAlignment="1" applyProtection="1">
      <alignment horizontal="center"/>
      <protection hidden="1"/>
    </xf>
    <xf numFmtId="0" fontId="8" fillId="0" borderId="0" xfId="0" applyFont="1" applyAlignment="1" applyProtection="1">
      <alignment horizontal="left" wrapText="1"/>
      <protection hidden="1"/>
    </xf>
    <xf numFmtId="44" fontId="5" fillId="0" borderId="2" xfId="0" applyNumberFormat="1" applyFont="1" applyBorder="1" applyAlignment="1" applyProtection="1">
      <alignment horizontal="left"/>
      <protection locked="0"/>
    </xf>
    <xf numFmtId="44" fontId="2" fillId="0" borderId="2" xfId="0" applyNumberFormat="1" applyFont="1" applyBorder="1" applyAlignment="1" applyProtection="1">
      <alignment horizontal="left"/>
      <protection locked="0"/>
    </xf>
    <xf numFmtId="0" fontId="10" fillId="0" borderId="0" xfId="0" applyFont="1" applyAlignment="1" applyProtection="1">
      <alignment horizontal="center"/>
    </xf>
    <xf numFmtId="0" fontId="2" fillId="0" borderId="0" xfId="0" applyFont="1" applyAlignment="1" applyProtection="1">
      <alignment horizontal="left" vertical="top" wrapText="1"/>
    </xf>
    <xf numFmtId="0" fontId="2" fillId="0" borderId="37"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38"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6" fillId="0" borderId="0" xfId="0" applyNumberFormat="1" applyFont="1" applyBorder="1" applyAlignment="1" applyProtection="1">
      <alignment horizontal="center" vertical="center" wrapText="1"/>
      <protection hidden="1"/>
    </xf>
    <xf numFmtId="0" fontId="10" fillId="0" borderId="0" xfId="0" applyFont="1" applyAlignment="1" applyProtection="1">
      <alignment horizontal="center"/>
      <protection hidden="1"/>
    </xf>
    <xf numFmtId="0" fontId="5" fillId="0" borderId="0" xfId="0" applyFont="1" applyAlignment="1" applyProtection="1">
      <alignment horizontal="left" vertical="top" wrapText="1"/>
      <protection hidden="1"/>
    </xf>
    <xf numFmtId="0" fontId="18" fillId="0" borderId="0" xfId="0" applyFont="1" applyAlignment="1" applyProtection="1">
      <alignment horizontal="center"/>
      <protection hidden="1"/>
    </xf>
    <xf numFmtId="0" fontId="5" fillId="0" borderId="0" xfId="0" applyFont="1" applyAlignment="1" applyProtection="1">
      <alignment horizontal="left" vertical="center" wrapText="1"/>
      <protection hidden="1"/>
    </xf>
    <xf numFmtId="0" fontId="17" fillId="5" borderId="9" xfId="0" applyFont="1" applyFill="1" applyBorder="1" applyAlignment="1" applyProtection="1">
      <alignment horizontal="center" vertical="center"/>
      <protection hidden="1"/>
    </xf>
    <xf numFmtId="0" fontId="17" fillId="5" borderId="10" xfId="0" applyFont="1" applyFill="1" applyBorder="1" applyAlignment="1" applyProtection="1">
      <alignment horizontal="center" vertical="center"/>
      <protection hidden="1"/>
    </xf>
    <xf numFmtId="0" fontId="17" fillId="5" borderId="11" xfId="0" applyFont="1" applyFill="1" applyBorder="1" applyAlignment="1" applyProtection="1">
      <alignment horizontal="center" vertical="center"/>
      <protection hidden="1"/>
    </xf>
    <xf numFmtId="0" fontId="17" fillId="5" borderId="13" xfId="0" applyFont="1" applyFill="1" applyBorder="1" applyAlignment="1" applyProtection="1">
      <alignment horizontal="center" vertical="center"/>
      <protection hidden="1"/>
    </xf>
    <xf numFmtId="0" fontId="6" fillId="0" borderId="12" xfId="0" applyNumberFormat="1" applyFont="1" applyBorder="1" applyAlignment="1" applyProtection="1">
      <alignment horizontal="center" vertical="center" wrapText="1"/>
      <protection hidden="1"/>
    </xf>
    <xf numFmtId="0" fontId="2" fillId="0" borderId="0"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8" fillId="0" borderId="0" xfId="0" applyFont="1" applyAlignment="1" applyProtection="1">
      <alignment horizontal="left"/>
      <protection hidden="1"/>
    </xf>
    <xf numFmtId="0" fontId="5" fillId="0" borderId="0" xfId="0" applyFont="1" applyAlignment="1" applyProtection="1">
      <alignment horizontal="left"/>
      <protection hidden="1"/>
    </xf>
    <xf numFmtId="0" fontId="2" fillId="0" borderId="0" xfId="0" applyFont="1" applyAlignment="1">
      <alignment horizontal="left" vertical="top" wrapText="1"/>
    </xf>
    <xf numFmtId="0" fontId="8" fillId="0" borderId="0" xfId="0" applyFont="1" applyBorder="1" applyAlignment="1" applyProtection="1">
      <alignment horizontal="left"/>
      <protection hidden="1"/>
    </xf>
    <xf numFmtId="0" fontId="6" fillId="0" borderId="0" xfId="0" applyNumberFormat="1" applyFont="1" applyAlignment="1" applyProtection="1">
      <alignment horizontal="center" vertical="center"/>
      <protection hidden="1"/>
    </xf>
    <xf numFmtId="0" fontId="14" fillId="0" borderId="0" xfId="0" applyFont="1" applyBorder="1" applyAlignment="1" applyProtection="1">
      <alignment horizontal="left" vertical="center"/>
      <protection hidden="1"/>
    </xf>
    <xf numFmtId="0" fontId="79" fillId="0" borderId="22" xfId="10" applyFont="1" applyBorder="1" applyAlignment="1" applyProtection="1">
      <alignment horizontal="left"/>
      <protection locked="0"/>
    </xf>
    <xf numFmtId="0" fontId="79" fillId="0" borderId="0" xfId="10" applyFont="1" applyAlignment="1" applyProtection="1">
      <alignment horizontal="left" vertical="top" wrapText="1"/>
      <protection locked="0"/>
    </xf>
    <xf numFmtId="0" fontId="80" fillId="12" borderId="0" xfId="10" applyFont="1" applyFill="1" applyAlignment="1" applyProtection="1">
      <alignment horizontal="center"/>
    </xf>
    <xf numFmtId="0" fontId="81" fillId="0" borderId="12" xfId="10" applyFont="1" applyBorder="1" applyAlignment="1" applyProtection="1">
      <alignment horizontal="center"/>
    </xf>
    <xf numFmtId="0" fontId="78" fillId="0" borderId="12" xfId="10" applyFont="1" applyBorder="1" applyAlignment="1" applyProtection="1">
      <alignment horizontal="center"/>
    </xf>
    <xf numFmtId="0" fontId="79" fillId="0" borderId="2" xfId="10" applyFont="1" applyBorder="1" applyAlignment="1" applyProtection="1">
      <alignment horizontal="left"/>
      <protection locked="0"/>
    </xf>
    <xf numFmtId="0" fontId="18" fillId="0" borderId="0" xfId="0" applyFont="1" applyAlignment="1" applyProtection="1">
      <alignment horizontal="left" wrapText="1"/>
      <protection hidden="1"/>
    </xf>
    <xf numFmtId="0" fontId="2" fillId="0" borderId="0" xfId="0" applyFont="1" applyAlignment="1" applyProtection="1">
      <alignment horizontal="left" vertical="center"/>
      <protection hidden="1"/>
    </xf>
    <xf numFmtId="0" fontId="24" fillId="0" borderId="0" xfId="0" applyFont="1" applyFill="1" applyBorder="1" applyAlignment="1" applyProtection="1">
      <alignment horizontal="left" vertical="center" wrapText="1"/>
      <protection hidden="1"/>
    </xf>
    <xf numFmtId="0" fontId="24" fillId="0" borderId="0" xfId="0" applyFont="1" applyFill="1" applyBorder="1" applyAlignment="1" applyProtection="1">
      <alignment horizontal="left" vertical="center"/>
      <protection hidden="1"/>
    </xf>
    <xf numFmtId="0" fontId="8" fillId="6" borderId="26" xfId="0" applyFont="1" applyFill="1" applyBorder="1" applyAlignment="1" applyProtection="1">
      <alignment horizontal="center" vertical="center" wrapText="1"/>
      <protection hidden="1"/>
    </xf>
    <xf numFmtId="0" fontId="8" fillId="6" borderId="27" xfId="0" applyFont="1" applyFill="1" applyBorder="1" applyAlignment="1" applyProtection="1">
      <alignment horizontal="center" vertical="center" wrapText="1"/>
      <protection hidden="1"/>
    </xf>
    <xf numFmtId="0" fontId="2" fillId="0" borderId="0" xfId="0" applyFont="1" applyAlignment="1" applyProtection="1">
      <alignment horizontal="left" vertical="center" wrapText="1"/>
      <protection hidden="1"/>
    </xf>
    <xf numFmtId="0" fontId="2" fillId="0" borderId="0" xfId="0" applyFont="1" applyBorder="1" applyAlignment="1" applyProtection="1">
      <alignment horizontal="left" vertical="center" wrapText="1"/>
      <protection hidden="1"/>
    </xf>
    <xf numFmtId="0" fontId="2" fillId="0" borderId="0" xfId="0" applyFont="1" applyBorder="1" applyAlignment="1" applyProtection="1">
      <alignment horizontal="left" wrapText="1"/>
      <protection hidden="1"/>
    </xf>
    <xf numFmtId="0" fontId="2" fillId="0" borderId="0" xfId="0" applyFont="1" applyBorder="1" applyAlignment="1">
      <alignment horizontal="left" wrapText="1"/>
    </xf>
    <xf numFmtId="0" fontId="10" fillId="6" borderId="26" xfId="0" applyFont="1" applyFill="1" applyBorder="1" applyAlignment="1" applyProtection="1">
      <alignment horizontal="center"/>
      <protection hidden="1"/>
    </xf>
    <xf numFmtId="0" fontId="10" fillId="6" borderId="33" xfId="0" applyFont="1" applyFill="1" applyBorder="1" applyAlignment="1" applyProtection="1">
      <alignment horizontal="center"/>
      <protection hidden="1"/>
    </xf>
    <xf numFmtId="0" fontId="10" fillId="6" borderId="27" xfId="0" applyFont="1" applyFill="1" applyBorder="1" applyAlignment="1" applyProtection="1">
      <alignment horizontal="center"/>
      <protection hidden="1"/>
    </xf>
    <xf numFmtId="0" fontId="2" fillId="0" borderId="0" xfId="0" applyFont="1" applyAlignment="1" applyProtection="1">
      <alignment horizontal="left"/>
      <protection hidden="1"/>
    </xf>
    <xf numFmtId="49" fontId="4" fillId="0" borderId="0" xfId="0" applyNumberFormat="1" applyFont="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0" fillId="8" borderId="26" xfId="0" applyFont="1" applyFill="1" applyBorder="1" applyAlignment="1" applyProtection="1">
      <alignment horizontal="center"/>
      <protection hidden="1"/>
    </xf>
    <xf numFmtId="0" fontId="10" fillId="8" borderId="33" xfId="0" applyFont="1" applyFill="1" applyBorder="1" applyAlignment="1" applyProtection="1">
      <alignment horizontal="center"/>
      <protection hidden="1"/>
    </xf>
    <xf numFmtId="0" fontId="10" fillId="8" borderId="27" xfId="0" applyFont="1" applyFill="1" applyBorder="1" applyAlignment="1" applyProtection="1">
      <alignment horizontal="center"/>
      <protection hidden="1"/>
    </xf>
    <xf numFmtId="0" fontId="2" fillId="0" borderId="0" xfId="0" applyFont="1" applyAlignment="1" applyProtection="1">
      <alignment horizontal="left" wrapText="1"/>
      <protection hidden="1"/>
    </xf>
    <xf numFmtId="0" fontId="8" fillId="0" borderId="0" xfId="0" applyFont="1" applyAlignment="1" applyProtection="1">
      <alignment horizontal="center"/>
      <protection hidden="1"/>
    </xf>
    <xf numFmtId="0" fontId="18" fillId="0" borderId="0" xfId="0" applyFont="1" applyAlignment="1" applyProtection="1">
      <alignment horizontal="left" vertical="top" wrapText="1"/>
      <protection hidden="1"/>
    </xf>
    <xf numFmtId="0" fontId="10" fillId="0" borderId="0" xfId="0" applyFont="1" applyAlignment="1" applyProtection="1">
      <alignment horizontal="center" vertical="center"/>
      <protection hidden="1"/>
    </xf>
    <xf numFmtId="0" fontId="2" fillId="0" borderId="9" xfId="0" applyFont="1" applyBorder="1" applyAlignment="1" applyProtection="1">
      <alignment wrapText="1"/>
      <protection hidden="1"/>
    </xf>
    <xf numFmtId="0" fontId="2" fillId="0" borderId="0" xfId="0" applyFont="1" applyBorder="1" applyAlignment="1" applyProtection="1">
      <alignment wrapText="1"/>
      <protection hidden="1"/>
    </xf>
    <xf numFmtId="0" fontId="2" fillId="0" borderId="0" xfId="0" applyFont="1" applyAlignment="1" applyProtection="1">
      <protection hidden="1"/>
    </xf>
    <xf numFmtId="0" fontId="4" fillId="0" borderId="23" xfId="0" applyFont="1" applyBorder="1" applyAlignment="1" applyProtection="1">
      <alignment horizontal="center"/>
      <protection hidden="1"/>
    </xf>
    <xf numFmtId="0" fontId="4" fillId="0" borderId="24" xfId="0" applyFont="1" applyBorder="1" applyAlignment="1" applyProtection="1">
      <alignment horizontal="center"/>
      <protection hidden="1"/>
    </xf>
    <xf numFmtId="0" fontId="4" fillId="0" borderId="25" xfId="0" applyFont="1" applyBorder="1" applyAlignment="1" applyProtection="1">
      <alignment horizontal="center"/>
      <protection hidden="1"/>
    </xf>
    <xf numFmtId="0" fontId="11" fillId="10" borderId="26" xfId="0" applyFont="1" applyFill="1" applyBorder="1" applyAlignment="1" applyProtection="1">
      <alignment horizontal="center" vertical="center" wrapText="1"/>
      <protection hidden="1"/>
    </xf>
    <xf numFmtId="0" fontId="11" fillId="10" borderId="33" xfId="0" applyFont="1" applyFill="1" applyBorder="1" applyAlignment="1" applyProtection="1">
      <alignment horizontal="center" vertical="center" wrapText="1"/>
      <protection hidden="1"/>
    </xf>
    <xf numFmtId="0" fontId="11" fillId="10" borderId="27" xfId="0" applyFont="1" applyFill="1" applyBorder="1" applyAlignment="1" applyProtection="1">
      <alignment horizontal="center" vertical="center" wrapText="1"/>
      <protection hidden="1"/>
    </xf>
    <xf numFmtId="0" fontId="8" fillId="17" borderId="44" xfId="0" applyFont="1" applyFill="1" applyBorder="1" applyAlignment="1" applyProtection="1">
      <alignment horizontal="center" vertical="center"/>
      <protection hidden="1"/>
    </xf>
    <xf numFmtId="0" fontId="8" fillId="17" borderId="43" xfId="0" applyFont="1" applyFill="1" applyBorder="1" applyAlignment="1" applyProtection="1">
      <alignment horizontal="center" vertical="center"/>
      <protection hidden="1"/>
    </xf>
    <xf numFmtId="0" fontId="8" fillId="17" borderId="45" xfId="0" applyFont="1" applyFill="1" applyBorder="1" applyAlignment="1" applyProtection="1">
      <alignment horizontal="center" vertical="center"/>
      <protection hidden="1"/>
    </xf>
    <xf numFmtId="0" fontId="8" fillId="0" borderId="9" xfId="0" applyFont="1" applyFill="1" applyBorder="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8" fillId="17" borderId="44" xfId="0" applyFont="1" applyFill="1" applyBorder="1" applyAlignment="1" applyProtection="1">
      <alignment horizontal="center" vertical="center" wrapText="1"/>
      <protection hidden="1"/>
    </xf>
    <xf numFmtId="0" fontId="11" fillId="10" borderId="26" xfId="0" applyFont="1" applyFill="1" applyBorder="1" applyAlignment="1" applyProtection="1">
      <alignment horizontal="center"/>
      <protection hidden="1"/>
    </xf>
    <xf numFmtId="0" fontId="11" fillId="10" borderId="33" xfId="0" applyFont="1" applyFill="1" applyBorder="1" applyAlignment="1" applyProtection="1">
      <alignment horizontal="center"/>
      <protection hidden="1"/>
    </xf>
    <xf numFmtId="0" fontId="11" fillId="10" borderId="27" xfId="0" applyFont="1" applyFill="1" applyBorder="1" applyAlignment="1" applyProtection="1">
      <alignment horizontal="center"/>
      <protection hidden="1"/>
    </xf>
    <xf numFmtId="0" fontId="69" fillId="0" borderId="0" xfId="0" applyNumberFormat="1" applyFont="1" applyBorder="1" applyAlignment="1" applyProtection="1">
      <alignment horizontal="center" vertical="center" wrapText="1"/>
    </xf>
    <xf numFmtId="0" fontId="4" fillId="0" borderId="0" xfId="7" applyFont="1" applyAlignment="1" applyProtection="1">
      <alignment horizontal="center" vertical="center"/>
    </xf>
    <xf numFmtId="0" fontId="2" fillId="0" borderId="0" xfId="0" applyFont="1" applyAlignment="1" applyProtection="1">
      <alignment horizontal="left" wrapText="1"/>
      <protection locked="0"/>
    </xf>
    <xf numFmtId="0" fontId="6" fillId="0" borderId="0" xfId="0" applyFont="1" applyAlignment="1" applyProtection="1">
      <alignment horizontal="center" vertical="center"/>
    </xf>
    <xf numFmtId="0" fontId="8" fillId="0" borderId="0" xfId="0" applyFont="1" applyAlignment="1" applyProtection="1">
      <alignment horizontal="center" vertical="center"/>
    </xf>
    <xf numFmtId="0" fontId="2" fillId="0" borderId="0" xfId="0" applyNumberFormat="1" applyFont="1" applyAlignment="1" applyProtection="1">
      <alignment horizontal="left" vertical="top" wrapText="1"/>
    </xf>
    <xf numFmtId="0" fontId="7" fillId="0" borderId="0" xfId="0" applyNumberFormat="1" applyFont="1" applyBorder="1" applyAlignment="1" applyProtection="1">
      <alignment horizontal="center" vertical="center" wrapText="1"/>
      <protection hidden="1"/>
    </xf>
    <xf numFmtId="0" fontId="11" fillId="0" borderId="39"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2" fillId="0" borderId="0" xfId="13" applyAlignment="1" applyProtection="1">
      <alignment horizontal="left" vertical="top" wrapText="1"/>
    </xf>
    <xf numFmtId="0" fontId="10" fillId="18" borderId="3" xfId="0" applyFont="1" applyFill="1" applyBorder="1" applyAlignment="1" applyProtection="1">
      <alignment horizontal="center" vertical="center" wrapText="1"/>
      <protection hidden="1"/>
    </xf>
    <xf numFmtId="0" fontId="10" fillId="18" borderId="3" xfId="0" applyFont="1" applyFill="1" applyBorder="1" applyAlignment="1" applyProtection="1">
      <alignment horizontal="center" vertical="center"/>
      <protection hidden="1"/>
    </xf>
    <xf numFmtId="0" fontId="11" fillId="10" borderId="3" xfId="0" applyFont="1" applyFill="1" applyBorder="1" applyAlignment="1" applyProtection="1">
      <alignment horizontal="center" vertical="center"/>
      <protection hidden="1"/>
    </xf>
    <xf numFmtId="0" fontId="11" fillId="0" borderId="3" xfId="0" applyFont="1" applyBorder="1" applyAlignment="1" applyProtection="1">
      <alignment horizontal="center" vertical="center" wrapText="1"/>
      <protection hidden="1"/>
    </xf>
    <xf numFmtId="0" fontId="2" fillId="0" borderId="0" xfId="13" applyAlignment="1">
      <alignment horizontal="left" vertical="top" wrapText="1"/>
    </xf>
    <xf numFmtId="0" fontId="5" fillId="0" borderId="0" xfId="0" applyFont="1" applyBorder="1" applyAlignment="1" applyProtection="1">
      <alignment horizontal="center"/>
    </xf>
    <xf numFmtId="0" fontId="14" fillId="0" borderId="0" xfId="0" applyFont="1" applyBorder="1" applyAlignment="1" applyProtection="1">
      <alignment horizontal="center"/>
    </xf>
    <xf numFmtId="0" fontId="12" fillId="0" borderId="0" xfId="0" applyFont="1" applyBorder="1" applyAlignment="1" applyProtection="1">
      <alignment vertical="top" wrapText="1"/>
      <protection hidden="1"/>
    </xf>
    <xf numFmtId="0" fontId="12" fillId="0" borderId="0" xfId="0" applyFont="1" applyAlignment="1" applyProtection="1">
      <alignment vertical="top" wrapText="1"/>
      <protection hidden="1"/>
    </xf>
    <xf numFmtId="0" fontId="15" fillId="0" borderId="0" xfId="0" applyFont="1" applyBorder="1" applyAlignment="1" applyProtection="1">
      <alignment horizontal="left"/>
    </xf>
    <xf numFmtId="0" fontId="11" fillId="0" borderId="0" xfId="0" applyFont="1" applyBorder="1" applyAlignment="1" applyProtection="1">
      <alignment horizontal="left"/>
    </xf>
    <xf numFmtId="0" fontId="10" fillId="0" borderId="26" xfId="0" applyFont="1" applyBorder="1" applyAlignment="1" applyProtection="1">
      <alignment horizontal="center" vertical="center" wrapText="1"/>
      <protection hidden="1"/>
    </xf>
    <xf numFmtId="0" fontId="10" fillId="0" borderId="33" xfId="0" applyFont="1" applyBorder="1" applyAlignment="1" applyProtection="1">
      <alignment horizontal="center" vertical="center" wrapText="1"/>
      <protection hidden="1"/>
    </xf>
    <xf numFmtId="0" fontId="10" fillId="0" borderId="27" xfId="0" applyFont="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14" fillId="0" borderId="0" xfId="0" applyFont="1" applyBorder="1" applyAlignment="1" applyProtection="1">
      <alignment horizontal="center"/>
      <protection hidden="1"/>
    </xf>
    <xf numFmtId="0" fontId="33" fillId="0" borderId="27" xfId="0" applyFont="1" applyBorder="1" applyAlignment="1" applyProtection="1">
      <alignment horizontal="center" vertical="center" wrapText="1"/>
      <protection hidden="1"/>
    </xf>
    <xf numFmtId="0" fontId="5" fillId="0" borderId="0" xfId="0" quotePrefix="1" applyFont="1" applyBorder="1" applyAlignment="1" applyProtection="1">
      <alignment horizontal="center" vertical="center" textRotation="90"/>
    </xf>
    <xf numFmtId="0" fontId="18" fillId="0" borderId="0" xfId="0" applyFont="1" applyAlignment="1" applyProtection="1">
      <alignment horizontal="left" vertical="top" wrapText="1"/>
      <protection locked="0"/>
    </xf>
    <xf numFmtId="0" fontId="5" fillId="0" borderId="0" xfId="0" applyFont="1" applyBorder="1" applyAlignment="1" applyProtection="1">
      <alignment horizontal="center"/>
      <protection hidden="1"/>
    </xf>
    <xf numFmtId="0" fontId="12" fillId="0" borderId="0" xfId="0" applyFont="1" applyAlignment="1" applyProtection="1">
      <alignment horizontal="left" vertical="top" wrapText="1"/>
      <protection hidden="1"/>
    </xf>
    <xf numFmtId="0" fontId="70" fillId="0" borderId="2" xfId="12" applyBorder="1" applyAlignment="1" applyProtection="1">
      <alignment horizontal="center"/>
      <protection locked="0"/>
    </xf>
    <xf numFmtId="0" fontId="71" fillId="0" borderId="0" xfId="12" applyFont="1" applyAlignment="1">
      <alignment horizontal="center"/>
    </xf>
    <xf numFmtId="0" fontId="71" fillId="0" borderId="0" xfId="12" applyFont="1" applyAlignment="1" applyProtection="1">
      <alignment horizontal="center"/>
      <protection locked="0"/>
    </xf>
    <xf numFmtId="0" fontId="70" fillId="0" borderId="0" xfId="12" applyAlignment="1">
      <alignment horizontal="left" vertical="top" wrapText="1"/>
    </xf>
    <xf numFmtId="0" fontId="74" fillId="0" borderId="0" xfId="12" applyFont="1" applyAlignment="1" applyProtection="1">
      <alignment horizontal="center"/>
      <protection locked="0"/>
    </xf>
    <xf numFmtId="0" fontId="75" fillId="0" borderId="0" xfId="12" applyFont="1" applyAlignment="1" applyProtection="1">
      <alignment horizontal="center"/>
      <protection locked="0"/>
    </xf>
    <xf numFmtId="0" fontId="85" fillId="0" borderId="0" xfId="12" applyFont="1" applyAlignment="1">
      <alignment horizontal="left" vertical="top" wrapText="1"/>
    </xf>
    <xf numFmtId="0" fontId="70" fillId="0" borderId="0" xfId="12" applyAlignment="1" applyProtection="1">
      <alignment horizontal="left" vertical="top" wrapText="1"/>
      <protection locked="0"/>
    </xf>
    <xf numFmtId="0" fontId="10" fillId="0" borderId="0" xfId="11" applyFont="1" applyAlignment="1" applyProtection="1">
      <alignment horizontal="left" vertical="top" wrapText="1"/>
      <protection locked="0"/>
    </xf>
    <xf numFmtId="0" fontId="2" fillId="0" borderId="0" xfId="11" applyFont="1" applyAlignment="1" applyProtection="1">
      <alignment horizontal="left" vertical="top" wrapText="1"/>
      <protection locked="0"/>
    </xf>
    <xf numFmtId="0" fontId="53" fillId="0" borderId="0" xfId="11" applyFont="1" applyAlignment="1" applyProtection="1">
      <alignment horizontal="center"/>
    </xf>
    <xf numFmtId="0" fontId="54" fillId="10" borderId="0" xfId="11" applyFont="1" applyFill="1" applyAlignment="1" applyProtection="1">
      <alignment horizontal="center"/>
    </xf>
    <xf numFmtId="0" fontId="4" fillId="0" borderId="12" xfId="11" applyFont="1" applyBorder="1" applyAlignment="1" applyProtection="1">
      <alignment horizontal="left"/>
    </xf>
    <xf numFmtId="0" fontId="2" fillId="0" borderId="7" xfId="11" applyFont="1" applyBorder="1" applyAlignment="1" applyProtection="1">
      <alignment horizontal="center"/>
    </xf>
    <xf numFmtId="0" fontId="33" fillId="0" borderId="0" xfId="11" applyFont="1" applyAlignment="1" applyProtection="1">
      <alignment horizontal="center" vertical="top" wrapText="1"/>
      <protection locked="0"/>
    </xf>
    <xf numFmtId="0" fontId="12" fillId="0" borderId="2" xfId="7" applyFont="1" applyBorder="1" applyAlignment="1" applyProtection="1">
      <alignment horizontal="center"/>
      <protection locked="0"/>
    </xf>
    <xf numFmtId="0" fontId="53" fillId="0" borderId="0" xfId="7" applyFont="1" applyAlignment="1" applyProtection="1">
      <alignment horizontal="center"/>
    </xf>
    <xf numFmtId="0" fontId="54" fillId="10" borderId="0" xfId="7" applyFont="1" applyFill="1" applyAlignment="1" applyProtection="1">
      <alignment horizontal="center"/>
    </xf>
    <xf numFmtId="0" fontId="4" fillId="0" borderId="12" xfId="7" applyFont="1" applyBorder="1" applyAlignment="1" applyProtection="1">
      <alignment horizontal="left"/>
    </xf>
    <xf numFmtId="0" fontId="2" fillId="0" borderId="7" xfId="7" applyFont="1" applyBorder="1" applyAlignment="1" applyProtection="1">
      <alignment horizontal="center"/>
    </xf>
    <xf numFmtId="0" fontId="14" fillId="0" borderId="0" xfId="7" applyFont="1" applyAlignment="1" applyProtection="1">
      <alignment horizontal="left" vertical="top" wrapText="1"/>
    </xf>
    <xf numFmtId="0" fontId="56" fillId="0" borderId="0" xfId="7" applyFont="1" applyAlignment="1" applyProtection="1">
      <alignment horizontal="center"/>
      <protection locked="0"/>
    </xf>
    <xf numFmtId="0" fontId="0" fillId="10" borderId="0" xfId="0" applyFill="1" applyAlignment="1" applyProtection="1">
      <alignment horizontal="center"/>
      <protection hidden="1"/>
    </xf>
  </cellXfs>
  <cellStyles count="14">
    <cellStyle name="Comma" xfId="1" builtinId="3"/>
    <cellStyle name="Currency" xfId="9" builtinId="4"/>
    <cellStyle name="Currency 2" xfId="8"/>
    <cellStyle name="Hyperlink" xfId="2" builtinId="8"/>
    <cellStyle name="Normal" xfId="0" builtinId="0"/>
    <cellStyle name="Normal 2" xfId="7"/>
    <cellStyle name="Normal 2 2" xfId="13"/>
    <cellStyle name="Normal 3" xfId="10"/>
    <cellStyle name="Normal 3 2" xfId="11"/>
    <cellStyle name="Normal 4" xfId="12"/>
    <cellStyle name="Normal_For Upload" xfId="3"/>
    <cellStyle name="Normal_For Upload_1" xfId="4"/>
    <cellStyle name="Normal_FUNDSUM.XLS" xfId="5"/>
    <cellStyle name="Percent" xfId="6" builtinId="5"/>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jeff.schreier@nebraska.gov" TargetMode="External"/><Relationship Id="rId2" Type="http://schemas.openxmlformats.org/officeDocument/2006/relationships/hyperlink" Target="mailto:Deann.Haeffner@nebraska.gov" TargetMode="External"/><Relationship Id="rId1" Type="http://schemas.openxmlformats.org/officeDocument/2006/relationships/hyperlink" Target="http://www.auditors.nebraska.gov/"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53"/>
  <sheetViews>
    <sheetView topLeftCell="A19" workbookViewId="0">
      <selection activeCell="C30" sqref="C30"/>
    </sheetView>
  </sheetViews>
  <sheetFormatPr defaultRowHeight="12.75" x14ac:dyDescent="0.2"/>
  <cols>
    <col min="1" max="1" width="3.5703125" customWidth="1"/>
    <col min="2" max="2" width="5.5703125" customWidth="1"/>
    <col min="3" max="3" width="100.5703125" customWidth="1"/>
    <col min="4" max="5" width="50.5703125" customWidth="1"/>
  </cols>
  <sheetData>
    <row r="1" spans="1:4" ht="21" thickBot="1" x14ac:dyDescent="0.35">
      <c r="A1" s="545" t="s">
        <v>691</v>
      </c>
      <c r="B1" s="545"/>
      <c r="C1" s="545"/>
    </row>
    <row r="2" spans="1:4" ht="24.95" customHeight="1" thickTop="1" thickBot="1" x14ac:dyDescent="0.3">
      <c r="A2" s="95" t="s">
        <v>692</v>
      </c>
      <c r="B2" s="79"/>
      <c r="C2" s="172"/>
      <c r="D2" s="173"/>
    </row>
    <row r="3" spans="1:4" ht="30.75" thickBot="1" x14ac:dyDescent="0.3">
      <c r="A3" s="79"/>
      <c r="B3" s="179"/>
      <c r="C3" s="174" t="s">
        <v>708</v>
      </c>
      <c r="D3" s="175"/>
    </row>
    <row r="4" spans="1:4" ht="16.5" thickBot="1" x14ac:dyDescent="0.3">
      <c r="A4" s="79"/>
      <c r="B4" s="179"/>
      <c r="C4" s="172" t="s">
        <v>693</v>
      </c>
      <c r="D4" s="176"/>
    </row>
    <row r="5" spans="1:4" ht="16.5" thickBot="1" x14ac:dyDescent="0.3">
      <c r="A5" s="79"/>
      <c r="B5" s="179"/>
      <c r="C5" s="172" t="s">
        <v>694</v>
      </c>
      <c r="D5" s="176"/>
    </row>
    <row r="6" spans="1:4" ht="16.5" thickBot="1" x14ac:dyDescent="0.3">
      <c r="A6" s="79"/>
      <c r="B6" s="179"/>
      <c r="C6" s="172" t="s">
        <v>1009</v>
      </c>
      <c r="D6" s="176"/>
    </row>
    <row r="7" spans="1:4" ht="16.5" thickBot="1" x14ac:dyDescent="0.3">
      <c r="A7" s="79"/>
      <c r="B7" s="179"/>
      <c r="C7" s="172" t="s">
        <v>729</v>
      </c>
      <c r="D7" s="176"/>
    </row>
    <row r="8" spans="1:4" ht="24.95" customHeight="1" thickBot="1" x14ac:dyDescent="0.3">
      <c r="A8" s="95" t="s">
        <v>695</v>
      </c>
      <c r="B8" s="79"/>
      <c r="C8" s="177"/>
      <c r="D8" s="173"/>
    </row>
    <row r="9" spans="1:4" ht="16.5" thickBot="1" x14ac:dyDescent="0.3">
      <c r="A9" s="79"/>
      <c r="B9" s="179"/>
      <c r="C9" s="172" t="s">
        <v>709</v>
      </c>
    </row>
    <row r="10" spans="1:4" ht="16.5" thickBot="1" x14ac:dyDescent="0.3">
      <c r="A10" s="79"/>
      <c r="B10" s="179"/>
      <c r="C10" s="172" t="s">
        <v>710</v>
      </c>
    </row>
    <row r="11" spans="1:4" ht="16.5" thickBot="1" x14ac:dyDescent="0.3">
      <c r="A11" s="79"/>
      <c r="B11" s="179"/>
      <c r="C11" s="172" t="s">
        <v>711</v>
      </c>
    </row>
    <row r="12" spans="1:4" ht="16.5" thickBot="1" x14ac:dyDescent="0.3">
      <c r="A12" s="79"/>
      <c r="B12" s="179"/>
      <c r="C12" s="172" t="s">
        <v>712</v>
      </c>
    </row>
    <row r="13" spans="1:4" ht="16.5" thickBot="1" x14ac:dyDescent="0.3">
      <c r="A13" s="79"/>
      <c r="B13" s="179"/>
      <c r="C13" s="172" t="s">
        <v>713</v>
      </c>
    </row>
    <row r="14" spans="1:4" ht="16.5" thickBot="1" x14ac:dyDescent="0.3">
      <c r="A14" s="79"/>
      <c r="B14" s="179"/>
      <c r="C14" s="172" t="s">
        <v>903</v>
      </c>
    </row>
    <row r="15" spans="1:4" ht="15.75" thickBot="1" x14ac:dyDescent="0.3">
      <c r="A15" s="79"/>
      <c r="B15" s="225"/>
      <c r="C15" s="172" t="s">
        <v>819</v>
      </c>
    </row>
    <row r="16" spans="1:4" ht="24.95" customHeight="1" thickBot="1" x14ac:dyDescent="0.3">
      <c r="A16" s="95" t="s">
        <v>696</v>
      </c>
      <c r="B16" s="79"/>
      <c r="C16" s="177"/>
      <c r="D16" s="173"/>
    </row>
    <row r="17" spans="1:4" ht="16.5" thickBot="1" x14ac:dyDescent="0.3">
      <c r="A17" s="79"/>
      <c r="B17" s="179"/>
      <c r="C17" s="172" t="s">
        <v>697</v>
      </c>
    </row>
    <row r="18" spans="1:4" ht="24.95" customHeight="1" thickBot="1" x14ac:dyDescent="0.3">
      <c r="A18" s="95" t="s">
        <v>714</v>
      </c>
      <c r="B18" s="79"/>
      <c r="C18" s="177"/>
      <c r="D18" s="173"/>
    </row>
    <row r="19" spans="1:4" ht="16.5" thickBot="1" x14ac:dyDescent="0.3">
      <c r="A19" s="79"/>
      <c r="B19" s="179"/>
      <c r="C19" s="172" t="s">
        <v>698</v>
      </c>
    </row>
    <row r="20" spans="1:4" ht="24.95" customHeight="1" thickBot="1" x14ac:dyDescent="0.3">
      <c r="A20" s="95" t="s">
        <v>850</v>
      </c>
      <c r="B20" s="79"/>
      <c r="C20" s="177"/>
      <c r="D20" s="173"/>
    </row>
    <row r="21" spans="1:4" ht="30.75" thickBot="1" x14ac:dyDescent="0.3">
      <c r="A21" s="79"/>
      <c r="B21" s="179"/>
      <c r="C21" s="172" t="s">
        <v>882</v>
      </c>
    </row>
    <row r="22" spans="1:4" ht="16.5" thickBot="1" x14ac:dyDescent="0.3">
      <c r="A22" s="79"/>
      <c r="B22" s="179"/>
      <c r="C22" s="172" t="s">
        <v>699</v>
      </c>
    </row>
    <row r="23" spans="1:4" ht="16.5" thickBot="1" x14ac:dyDescent="0.3">
      <c r="A23" s="79"/>
      <c r="B23" s="179"/>
      <c r="C23" s="172" t="s">
        <v>715</v>
      </c>
    </row>
    <row r="24" spans="1:4" ht="16.5" thickBot="1" x14ac:dyDescent="0.3">
      <c r="A24" s="79"/>
      <c r="B24" s="179"/>
      <c r="C24" s="172" t="s">
        <v>716</v>
      </c>
    </row>
    <row r="25" spans="1:4" ht="16.5" thickBot="1" x14ac:dyDescent="0.3">
      <c r="A25" s="79"/>
      <c r="B25" s="179"/>
      <c r="C25" s="172" t="s">
        <v>730</v>
      </c>
    </row>
    <row r="26" spans="1:4" ht="16.5" thickBot="1" x14ac:dyDescent="0.3">
      <c r="A26" s="79"/>
      <c r="B26" s="179"/>
      <c r="C26" s="172" t="s">
        <v>731</v>
      </c>
    </row>
    <row r="27" spans="1:4" ht="16.5" thickBot="1" x14ac:dyDescent="0.3">
      <c r="A27" s="79"/>
      <c r="B27" s="179"/>
      <c r="C27" s="172" t="s">
        <v>732</v>
      </c>
    </row>
    <row r="28" spans="1:4" ht="24.95" customHeight="1" thickBot="1" x14ac:dyDescent="0.3">
      <c r="A28" s="95" t="s">
        <v>932</v>
      </c>
      <c r="B28" s="79"/>
      <c r="C28" s="177"/>
      <c r="D28" s="173"/>
    </row>
    <row r="29" spans="1:4" ht="16.5" thickBot="1" x14ac:dyDescent="0.3">
      <c r="A29" s="79"/>
      <c r="B29" s="179"/>
      <c r="C29" s="172" t="s">
        <v>1129</v>
      </c>
    </row>
    <row r="30" spans="1:4" ht="16.5" thickBot="1" x14ac:dyDescent="0.3">
      <c r="A30" s="79"/>
      <c r="B30" s="179"/>
      <c r="C30" s="172" t="s">
        <v>700</v>
      </c>
    </row>
    <row r="31" spans="1:4" ht="24.75" customHeight="1" thickBot="1" x14ac:dyDescent="0.3">
      <c r="A31" s="95" t="s">
        <v>933</v>
      </c>
      <c r="B31" s="273"/>
      <c r="C31" s="172"/>
    </row>
    <row r="32" spans="1:4" ht="16.5" thickBot="1" x14ac:dyDescent="0.3">
      <c r="A32" s="79"/>
      <c r="B32" s="179"/>
      <c r="C32" s="172" t="s">
        <v>902</v>
      </c>
    </row>
    <row r="33" spans="1:4" ht="24.95" customHeight="1" thickBot="1" x14ac:dyDescent="0.3">
      <c r="A33" s="95" t="s">
        <v>717</v>
      </c>
      <c r="B33" s="79"/>
      <c r="C33" s="177"/>
      <c r="D33" s="173"/>
    </row>
    <row r="34" spans="1:4" ht="30.75" thickBot="1" x14ac:dyDescent="0.3">
      <c r="A34" s="79"/>
      <c r="B34" s="179"/>
      <c r="C34" s="172" t="s">
        <v>1010</v>
      </c>
    </row>
    <row r="35" spans="1:4" ht="16.5" thickBot="1" x14ac:dyDescent="0.3">
      <c r="A35" s="79"/>
      <c r="B35" s="179"/>
      <c r="C35" s="172" t="s">
        <v>1011</v>
      </c>
    </row>
    <row r="36" spans="1:4" ht="27.75" customHeight="1" thickBot="1" x14ac:dyDescent="0.3">
      <c r="A36" s="506" t="s">
        <v>1127</v>
      </c>
      <c r="B36" s="507"/>
      <c r="C36" s="508"/>
    </row>
    <row r="37" spans="1:4" ht="16.5" thickBot="1" x14ac:dyDescent="0.3">
      <c r="A37" s="509"/>
      <c r="B37" s="510"/>
      <c r="C37" s="508" t="s">
        <v>1104</v>
      </c>
    </row>
    <row r="38" spans="1:4" ht="16.5" thickBot="1" x14ac:dyDescent="0.3">
      <c r="A38" s="509"/>
      <c r="B38" s="510"/>
      <c r="C38" s="508" t="s">
        <v>1105</v>
      </c>
    </row>
    <row r="39" spans="1:4" ht="16.5" thickBot="1" x14ac:dyDescent="0.3">
      <c r="A39" s="509"/>
      <c r="B39" s="510"/>
      <c r="C39" s="508" t="s">
        <v>1106</v>
      </c>
    </row>
    <row r="40" spans="1:4" ht="16.5" thickBot="1" x14ac:dyDescent="0.3">
      <c r="A40" s="509"/>
      <c r="B40" s="510"/>
      <c r="C40" s="508" t="s">
        <v>1107</v>
      </c>
    </row>
    <row r="41" spans="1:4" ht="30.75" thickBot="1" x14ac:dyDescent="0.3">
      <c r="A41" s="509"/>
      <c r="B41" s="510"/>
      <c r="C41" s="508" t="s">
        <v>1108</v>
      </c>
    </row>
    <row r="42" spans="1:4" ht="15.75" x14ac:dyDescent="0.25">
      <c r="A42" s="79"/>
      <c r="B42" s="273"/>
      <c r="C42" s="172"/>
    </row>
    <row r="43" spans="1:4" ht="24.95" customHeight="1" thickBot="1" x14ac:dyDescent="0.3">
      <c r="A43" s="95" t="s">
        <v>701</v>
      </c>
      <c r="B43" s="79"/>
      <c r="C43" s="177"/>
      <c r="D43" s="173"/>
    </row>
    <row r="44" spans="1:4" ht="16.5" thickBot="1" x14ac:dyDescent="0.3">
      <c r="A44" s="79"/>
      <c r="B44" s="179"/>
      <c r="C44" s="172" t="s">
        <v>702</v>
      </c>
    </row>
    <row r="45" spans="1:4" ht="16.5" thickBot="1" x14ac:dyDescent="0.3">
      <c r="A45" s="79"/>
      <c r="B45" s="179"/>
      <c r="C45" s="172" t="s">
        <v>703</v>
      </c>
    </row>
    <row r="46" spans="1:4" ht="16.5" thickBot="1" x14ac:dyDescent="0.3">
      <c r="A46" s="79"/>
      <c r="B46" s="179"/>
      <c r="C46" s="172" t="s">
        <v>704</v>
      </c>
    </row>
    <row r="47" spans="1:4" ht="30.75" thickBot="1" x14ac:dyDescent="0.3">
      <c r="A47" s="79"/>
      <c r="B47" s="179"/>
      <c r="C47" s="172" t="s">
        <v>705</v>
      </c>
    </row>
    <row r="48" spans="1:4" ht="16.5" thickBot="1" x14ac:dyDescent="0.3">
      <c r="A48" s="79"/>
      <c r="B48" s="179"/>
      <c r="C48" s="172" t="s">
        <v>923</v>
      </c>
    </row>
    <row r="49" spans="1:3" ht="16.5" thickBot="1" x14ac:dyDescent="0.3">
      <c r="A49" s="79"/>
      <c r="B49" s="179"/>
      <c r="C49" s="172" t="s">
        <v>706</v>
      </c>
    </row>
    <row r="50" spans="1:3" ht="16.5" thickBot="1" x14ac:dyDescent="0.3">
      <c r="A50" s="79"/>
      <c r="B50" s="179"/>
      <c r="C50" s="172" t="s">
        <v>707</v>
      </c>
    </row>
    <row r="51" spans="1:3" ht="16.5" thickBot="1" x14ac:dyDescent="0.3">
      <c r="A51" s="79"/>
      <c r="B51" s="179"/>
      <c r="C51" s="172" t="s">
        <v>1069</v>
      </c>
    </row>
    <row r="52" spans="1:3" x14ac:dyDescent="0.2">
      <c r="A52" s="79"/>
      <c r="B52" s="79"/>
      <c r="C52" s="178"/>
    </row>
    <row r="53" spans="1:3" x14ac:dyDescent="0.2">
      <c r="A53" s="79"/>
      <c r="B53" s="79"/>
      <c r="C53" s="79"/>
    </row>
  </sheetData>
  <mergeCells count="1">
    <mergeCell ref="A1:C1"/>
  </mergeCells>
  <printOptions horizontalCentered="1" verticalCentered="1"/>
  <pageMargins left="0.25" right="0.25" top="0.5" bottom="0.5" header="0.3" footer="0.3"/>
  <pageSetup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topLeftCell="A4" workbookViewId="0">
      <selection activeCell="D25" sqref="D25"/>
    </sheetView>
  </sheetViews>
  <sheetFormatPr defaultColWidth="9.140625" defaultRowHeight="12.75" x14ac:dyDescent="0.2"/>
  <cols>
    <col min="1" max="1" width="3.5703125" style="7" customWidth="1"/>
    <col min="2" max="2" width="35.5703125" style="7" customWidth="1"/>
    <col min="3" max="3" width="2.5703125" style="7" customWidth="1"/>
    <col min="4" max="4" width="20.5703125" style="7" customWidth="1"/>
    <col min="5" max="5" width="2.5703125" style="7" customWidth="1"/>
    <col min="6" max="6" width="20.5703125" style="7" customWidth="1"/>
    <col min="7" max="7" width="2.5703125" style="7" customWidth="1"/>
    <col min="8" max="8" width="20.5703125" style="7" customWidth="1"/>
    <col min="9" max="9" width="3.5703125" style="7" customWidth="1"/>
    <col min="10" max="10" width="20.5703125" style="7" customWidth="1"/>
    <col min="11" max="11" width="16" style="7" customWidth="1"/>
    <col min="12" max="13" width="16.5703125" style="7" customWidth="1"/>
    <col min="14" max="15" width="14.5703125" style="7" customWidth="1"/>
    <col min="16" max="16384" width="9.140625" style="7"/>
  </cols>
  <sheetData>
    <row r="1" spans="1:17" ht="24.95" customHeight="1" x14ac:dyDescent="0.2">
      <c r="A1" s="648" t="str">
        <f>CONCATENATE('Basic Data Input'!B8," in ",'Basic Data Input'!B9," County")</f>
        <v>City of Plainview in Pierce County</v>
      </c>
      <c r="B1" s="648"/>
      <c r="C1" s="648"/>
      <c r="D1" s="648"/>
      <c r="E1" s="648"/>
      <c r="F1" s="648"/>
      <c r="G1" s="648"/>
      <c r="H1" s="648"/>
      <c r="I1" s="648"/>
      <c r="J1" s="648"/>
      <c r="K1" s="22" t="s">
        <v>2</v>
      </c>
      <c r="L1" s="22" t="s">
        <v>2</v>
      </c>
      <c r="M1" s="22"/>
    </row>
    <row r="2" spans="1:17" ht="27.95" customHeight="1" x14ac:dyDescent="0.2">
      <c r="A2" s="80" t="s">
        <v>1053</v>
      </c>
      <c r="B2" s="15"/>
      <c r="C2" s="15"/>
      <c r="D2" s="15"/>
      <c r="E2" s="15"/>
      <c r="F2" s="15"/>
      <c r="G2" s="15"/>
      <c r="H2" s="15"/>
      <c r="I2" s="15"/>
      <c r="J2" s="15"/>
      <c r="K2" s="81" t="s">
        <v>2</v>
      </c>
      <c r="L2" s="15" t="s">
        <v>2</v>
      </c>
      <c r="M2" s="15"/>
      <c r="N2" s="10"/>
      <c r="O2" s="10"/>
    </row>
    <row r="3" spans="1:17" ht="6" customHeight="1" x14ac:dyDescent="0.2">
      <c r="A3" s="125"/>
      <c r="B3" s="15"/>
      <c r="C3" s="15"/>
      <c r="D3" s="15"/>
      <c r="E3" s="15"/>
      <c r="F3" s="15"/>
      <c r="G3" s="15"/>
      <c r="H3" s="15"/>
      <c r="I3" s="15"/>
      <c r="J3" s="15"/>
      <c r="K3" s="81"/>
      <c r="L3" s="15"/>
      <c r="M3" s="15"/>
      <c r="N3" s="10"/>
      <c r="O3" s="10"/>
    </row>
    <row r="4" spans="1:17" ht="14.25" x14ac:dyDescent="0.2">
      <c r="A4" s="649" t="s">
        <v>67</v>
      </c>
      <c r="B4" s="649"/>
      <c r="C4" s="649"/>
      <c r="D4" s="649"/>
      <c r="E4" s="649"/>
      <c r="F4" s="649"/>
      <c r="G4" s="649"/>
      <c r="H4" s="649"/>
      <c r="I4" s="649"/>
      <c r="J4" s="649"/>
      <c r="K4" s="81"/>
      <c r="L4" s="15"/>
      <c r="M4" s="15"/>
      <c r="N4" s="10"/>
      <c r="O4" s="10"/>
    </row>
    <row r="5" spans="1:17" ht="14.25" x14ac:dyDescent="0.2">
      <c r="A5" s="649" t="s">
        <v>121</v>
      </c>
      <c r="B5" s="649"/>
      <c r="C5" s="649"/>
      <c r="D5" s="649"/>
      <c r="E5" s="649"/>
      <c r="F5" s="649"/>
      <c r="G5" s="649"/>
      <c r="H5" s="649"/>
      <c r="I5" s="649"/>
      <c r="J5" s="649"/>
      <c r="K5" s="81"/>
      <c r="L5" s="15"/>
      <c r="M5" s="15"/>
      <c r="N5" s="10"/>
      <c r="O5" s="10"/>
    </row>
    <row r="6" spans="1:17" ht="6" customHeight="1" x14ac:dyDescent="0.2">
      <c r="A6" s="125"/>
      <c r="B6" s="15"/>
      <c r="C6" s="15"/>
      <c r="D6" s="15"/>
      <c r="E6" s="15"/>
      <c r="F6" s="15"/>
      <c r="G6" s="15"/>
      <c r="H6" s="15"/>
      <c r="I6" s="15"/>
      <c r="J6" s="15"/>
      <c r="K6" s="81"/>
      <c r="L6" s="15"/>
      <c r="M6" s="15"/>
      <c r="N6" s="10"/>
      <c r="O6" s="10"/>
    </row>
    <row r="7" spans="1:17" ht="9" customHeight="1" thickBot="1" x14ac:dyDescent="0.25">
      <c r="A7" s="126"/>
      <c r="B7" s="127"/>
      <c r="C7" s="127"/>
      <c r="D7" s="127"/>
      <c r="E7" s="127"/>
      <c r="F7" s="127"/>
      <c r="G7" s="127"/>
      <c r="H7" s="127"/>
      <c r="I7" s="127"/>
      <c r="J7" s="127"/>
      <c r="K7" s="81"/>
      <c r="L7" s="15"/>
      <c r="M7" s="15"/>
      <c r="N7" s="10"/>
      <c r="O7" s="10"/>
    </row>
    <row r="8" spans="1:17" ht="20.100000000000001" customHeight="1" x14ac:dyDescent="0.2">
      <c r="A8" s="125"/>
      <c r="B8" s="15"/>
      <c r="C8" s="15"/>
      <c r="D8" s="15"/>
      <c r="E8" s="15"/>
      <c r="F8" s="15"/>
      <c r="G8" s="15"/>
      <c r="H8" s="15"/>
      <c r="I8" s="15"/>
      <c r="J8" s="15"/>
      <c r="K8" s="81"/>
      <c r="L8" s="646" t="s">
        <v>829</v>
      </c>
      <c r="M8" s="646"/>
      <c r="N8" s="646"/>
      <c r="O8" s="646"/>
      <c r="P8" s="646"/>
      <c r="Q8" s="646"/>
    </row>
    <row r="9" spans="1:17" ht="15.95" customHeight="1" x14ac:dyDescent="0.25">
      <c r="A9" s="128" t="s">
        <v>68</v>
      </c>
      <c r="B9" s="128"/>
      <c r="C9" s="128"/>
      <c r="D9" s="128"/>
      <c r="E9" s="128"/>
      <c r="F9" s="128"/>
      <c r="G9" s="128"/>
      <c r="H9" s="128"/>
      <c r="I9" s="128"/>
      <c r="J9" s="128"/>
      <c r="K9" s="129" t="s">
        <v>2</v>
      </c>
      <c r="L9" s="646"/>
      <c r="M9" s="646"/>
      <c r="N9" s="646"/>
      <c r="O9" s="646"/>
      <c r="P9" s="646"/>
      <c r="Q9" s="646"/>
    </row>
    <row r="10" spans="1:17" ht="15.95" customHeight="1" x14ac:dyDescent="0.2">
      <c r="A10" s="82"/>
      <c r="L10" s="646"/>
      <c r="M10" s="646"/>
      <c r="N10" s="646"/>
      <c r="O10" s="646"/>
      <c r="P10" s="646"/>
      <c r="Q10" s="646"/>
    </row>
    <row r="11" spans="1:17" ht="30" customHeight="1" x14ac:dyDescent="0.2">
      <c r="A11" s="82"/>
      <c r="B11" s="130" t="s">
        <v>69</v>
      </c>
      <c r="C11" s="131"/>
      <c r="D11" s="132" t="s">
        <v>122</v>
      </c>
      <c r="E11" s="131"/>
      <c r="F11" s="132" t="s">
        <v>123</v>
      </c>
      <c r="G11" s="133"/>
      <c r="H11" s="132" t="s">
        <v>124</v>
      </c>
      <c r="I11" s="134"/>
      <c r="J11" s="132" t="s">
        <v>125</v>
      </c>
      <c r="L11" s="646"/>
      <c r="M11" s="646"/>
      <c r="N11" s="646"/>
      <c r="O11" s="646"/>
      <c r="P11" s="646"/>
      <c r="Q11" s="646"/>
    </row>
    <row r="12" spans="1:17" ht="18.95" customHeight="1" x14ac:dyDescent="0.2">
      <c r="A12" s="82"/>
      <c r="B12" s="140"/>
      <c r="C12" s="40"/>
      <c r="D12" s="141"/>
      <c r="E12" s="40"/>
      <c r="F12" s="141"/>
      <c r="G12" s="142"/>
      <c r="H12" s="141"/>
      <c r="I12" s="142"/>
      <c r="J12" s="143">
        <f>D12+F12-H12</f>
        <v>0</v>
      </c>
      <c r="L12" s="10"/>
      <c r="M12" s="10"/>
      <c r="N12" s="10"/>
      <c r="O12" s="10"/>
    </row>
    <row r="13" spans="1:17" ht="18.95" customHeight="1" x14ac:dyDescent="0.2">
      <c r="A13" s="82"/>
      <c r="B13" s="140"/>
      <c r="C13" s="40"/>
      <c r="D13" s="141"/>
      <c r="E13" s="40"/>
      <c r="F13" s="141"/>
      <c r="G13" s="142"/>
      <c r="H13" s="141"/>
      <c r="I13" s="142"/>
      <c r="J13" s="143">
        <f t="shared" ref="J13:J24" si="0">D13+F13-H13</f>
        <v>0</v>
      </c>
      <c r="L13" s="10"/>
      <c r="M13" s="10"/>
      <c r="N13" s="10"/>
      <c r="O13" s="10"/>
    </row>
    <row r="14" spans="1:17" ht="18.95" customHeight="1" x14ac:dyDescent="0.2">
      <c r="A14" s="82"/>
      <c r="B14" s="140"/>
      <c r="C14" s="40"/>
      <c r="D14" s="141"/>
      <c r="E14" s="40"/>
      <c r="F14" s="141"/>
      <c r="G14" s="142"/>
      <c r="H14" s="141"/>
      <c r="I14" s="142"/>
      <c r="J14" s="143">
        <f t="shared" si="0"/>
        <v>0</v>
      </c>
      <c r="L14" s="10"/>
      <c r="M14" s="10"/>
      <c r="N14" s="10"/>
      <c r="O14" s="10"/>
    </row>
    <row r="15" spans="1:17" ht="18.95" customHeight="1" x14ac:dyDescent="0.2">
      <c r="A15" s="82"/>
      <c r="B15" s="140"/>
      <c r="C15" s="40"/>
      <c r="D15" s="141"/>
      <c r="E15" s="40"/>
      <c r="F15" s="141"/>
      <c r="G15" s="142"/>
      <c r="H15" s="141"/>
      <c r="I15" s="142"/>
      <c r="J15" s="143">
        <f t="shared" si="0"/>
        <v>0</v>
      </c>
      <c r="L15" s="10"/>
      <c r="M15" s="10"/>
      <c r="N15" s="10"/>
      <c r="O15" s="10"/>
    </row>
    <row r="16" spans="1:17" ht="18.95" customHeight="1" x14ac:dyDescent="0.2">
      <c r="A16" s="82"/>
      <c r="B16" s="140"/>
      <c r="C16" s="40"/>
      <c r="D16" s="141"/>
      <c r="E16" s="40"/>
      <c r="F16" s="141"/>
      <c r="G16" s="142"/>
      <c r="H16" s="141"/>
      <c r="I16" s="142"/>
      <c r="J16" s="143">
        <f t="shared" si="0"/>
        <v>0</v>
      </c>
      <c r="L16" s="10"/>
      <c r="M16" s="10"/>
      <c r="N16" s="10"/>
      <c r="O16" s="10"/>
    </row>
    <row r="17" spans="1:15" ht="18.95" customHeight="1" x14ac:dyDescent="0.2">
      <c r="A17" s="82"/>
      <c r="B17" s="140"/>
      <c r="C17" s="40"/>
      <c r="D17" s="141"/>
      <c r="E17" s="40"/>
      <c r="F17" s="141"/>
      <c r="G17" s="142"/>
      <c r="H17" s="141"/>
      <c r="I17" s="142"/>
      <c r="J17" s="143">
        <f t="shared" si="0"/>
        <v>0</v>
      </c>
      <c r="L17" s="10"/>
      <c r="M17" s="10"/>
      <c r="N17" s="10"/>
      <c r="O17" s="10"/>
    </row>
    <row r="18" spans="1:15" ht="18.95" customHeight="1" x14ac:dyDescent="0.2">
      <c r="A18" s="82"/>
      <c r="B18" s="140"/>
      <c r="C18" s="40"/>
      <c r="D18" s="141"/>
      <c r="E18" s="40"/>
      <c r="F18" s="141"/>
      <c r="G18" s="142"/>
      <c r="H18" s="141"/>
      <c r="I18" s="142"/>
      <c r="J18" s="143">
        <f t="shared" si="0"/>
        <v>0</v>
      </c>
      <c r="L18" s="10"/>
      <c r="M18" s="10"/>
      <c r="N18" s="10"/>
      <c r="O18" s="10"/>
    </row>
    <row r="19" spans="1:15" ht="18.95" customHeight="1" x14ac:dyDescent="0.2">
      <c r="A19" s="82"/>
      <c r="B19" s="140"/>
      <c r="C19" s="40"/>
      <c r="D19" s="141"/>
      <c r="E19" s="40"/>
      <c r="F19" s="141"/>
      <c r="G19" s="142"/>
      <c r="H19" s="141"/>
      <c r="I19" s="142"/>
      <c r="J19" s="143">
        <f t="shared" si="0"/>
        <v>0</v>
      </c>
      <c r="L19" s="10"/>
      <c r="M19" s="10"/>
      <c r="N19" s="10"/>
      <c r="O19" s="10"/>
    </row>
    <row r="20" spans="1:15" ht="18.95" customHeight="1" x14ac:dyDescent="0.2">
      <c r="A20" s="82"/>
      <c r="B20" s="140"/>
      <c r="C20" s="40"/>
      <c r="D20" s="141"/>
      <c r="E20" s="40"/>
      <c r="F20" s="141"/>
      <c r="G20" s="142"/>
      <c r="H20" s="141"/>
      <c r="I20" s="142"/>
      <c r="J20" s="143">
        <f t="shared" si="0"/>
        <v>0</v>
      </c>
      <c r="L20" s="10"/>
      <c r="M20" s="10"/>
      <c r="N20" s="10"/>
      <c r="O20" s="10"/>
    </row>
    <row r="21" spans="1:15" ht="18.95" customHeight="1" x14ac:dyDescent="0.2">
      <c r="A21" s="82"/>
      <c r="B21" s="140"/>
      <c r="C21" s="40"/>
      <c r="D21" s="141"/>
      <c r="E21" s="40"/>
      <c r="F21" s="141"/>
      <c r="G21" s="142"/>
      <c r="H21" s="141"/>
      <c r="I21" s="142"/>
      <c r="J21" s="143">
        <f t="shared" si="0"/>
        <v>0</v>
      </c>
      <c r="L21" s="10"/>
      <c r="M21" s="10"/>
      <c r="N21" s="10"/>
      <c r="O21" s="10"/>
    </row>
    <row r="22" spans="1:15" ht="18.95" customHeight="1" x14ac:dyDescent="0.2">
      <c r="A22" s="82"/>
      <c r="B22" s="140"/>
      <c r="C22" s="40"/>
      <c r="D22" s="141"/>
      <c r="E22" s="40"/>
      <c r="F22" s="141"/>
      <c r="G22" s="142"/>
      <c r="H22" s="141"/>
      <c r="I22" s="142"/>
      <c r="J22" s="143">
        <f t="shared" si="0"/>
        <v>0</v>
      </c>
      <c r="L22" s="10"/>
      <c r="M22" s="10"/>
      <c r="N22" s="10"/>
      <c r="O22" s="10"/>
    </row>
    <row r="23" spans="1:15" ht="18.95" customHeight="1" x14ac:dyDescent="0.2">
      <c r="A23" s="82"/>
      <c r="B23" s="140"/>
      <c r="C23" s="40"/>
      <c r="D23" s="141"/>
      <c r="E23" s="40"/>
      <c r="F23" s="141"/>
      <c r="G23" s="142"/>
      <c r="H23" s="141"/>
      <c r="I23" s="142"/>
      <c r="J23" s="143">
        <f t="shared" si="0"/>
        <v>0</v>
      </c>
      <c r="L23" s="10"/>
      <c r="M23" s="10"/>
      <c r="N23" s="10"/>
      <c r="O23" s="10"/>
    </row>
    <row r="24" spans="1:15" ht="18.95" customHeight="1" x14ac:dyDescent="0.2">
      <c r="A24" s="82"/>
      <c r="B24" s="140"/>
      <c r="C24" s="40"/>
      <c r="D24" s="141"/>
      <c r="E24" s="40"/>
      <c r="F24" s="141"/>
      <c r="G24" s="142"/>
      <c r="H24" s="141"/>
      <c r="I24" s="142"/>
      <c r="J24" s="143">
        <f t="shared" si="0"/>
        <v>0</v>
      </c>
      <c r="L24" s="10"/>
      <c r="M24" s="10"/>
      <c r="N24" s="10"/>
      <c r="O24" s="10"/>
    </row>
    <row r="25" spans="1:15" ht="18" customHeight="1" thickBot="1" x14ac:dyDescent="0.25">
      <c r="A25" s="82"/>
      <c r="B25" s="145" t="s">
        <v>17</v>
      </c>
      <c r="C25" s="87"/>
      <c r="D25" s="144">
        <f>SUM(D12:D24)</f>
        <v>0</v>
      </c>
      <c r="E25" s="40"/>
      <c r="F25" s="144">
        <f>SUM(F12:F24)</f>
        <v>0</v>
      </c>
      <c r="G25" s="142"/>
      <c r="H25" s="144">
        <f>SUM(H12:H24)</f>
        <v>0</v>
      </c>
      <c r="I25" s="142"/>
      <c r="J25" s="144">
        <f>SUM(J12:J24)</f>
        <v>0</v>
      </c>
      <c r="L25" s="10"/>
      <c r="M25" s="10"/>
      <c r="N25" s="10"/>
      <c r="O25" s="10"/>
    </row>
    <row r="26" spans="1:15" ht="12" customHeight="1" thickTop="1" x14ac:dyDescent="0.2">
      <c r="A26" s="82"/>
      <c r="B26" s="87"/>
      <c r="C26" s="87"/>
      <c r="D26" s="137" t="s">
        <v>126</v>
      </c>
      <c r="E26" s="138"/>
      <c r="F26" s="137" t="s">
        <v>690</v>
      </c>
      <c r="G26" s="137"/>
      <c r="H26" s="137" t="s">
        <v>127</v>
      </c>
      <c r="I26" s="136"/>
      <c r="J26" s="139"/>
      <c r="L26" s="10"/>
      <c r="M26" s="10"/>
      <c r="N26" s="10"/>
      <c r="O26" s="10"/>
    </row>
    <row r="27" spans="1:15" ht="9" customHeight="1" x14ac:dyDescent="0.2">
      <c r="A27" s="82"/>
      <c r="B27" s="87"/>
      <c r="C27" s="87"/>
      <c r="D27" s="87"/>
      <c r="E27" s="135"/>
      <c r="F27" s="135"/>
      <c r="G27" s="135"/>
      <c r="H27" s="135"/>
      <c r="I27" s="135"/>
      <c r="J27" s="135"/>
      <c r="L27" s="10"/>
      <c r="M27" s="10"/>
      <c r="N27" s="10"/>
      <c r="O27" s="10"/>
    </row>
    <row r="28" spans="1:15" ht="12" customHeight="1" x14ac:dyDescent="0.2">
      <c r="A28" s="647" t="s">
        <v>156</v>
      </c>
      <c r="B28" s="647"/>
      <c r="C28" s="647"/>
      <c r="D28" s="647"/>
      <c r="E28" s="647"/>
      <c r="F28" s="647"/>
      <c r="G28" s="647"/>
      <c r="H28" s="647"/>
      <c r="I28" s="647"/>
      <c r="J28" s="647"/>
      <c r="L28" s="10"/>
      <c r="M28" s="10"/>
      <c r="N28" s="10"/>
      <c r="O28" s="10"/>
    </row>
    <row r="29" spans="1:15" ht="12" customHeight="1" x14ac:dyDescent="0.2">
      <c r="A29" s="647" t="s">
        <v>157</v>
      </c>
      <c r="B29" s="647"/>
      <c r="C29" s="647"/>
      <c r="D29" s="647"/>
      <c r="E29" s="647"/>
      <c r="F29" s="647"/>
      <c r="G29" s="647"/>
      <c r="H29" s="647"/>
      <c r="I29" s="647"/>
      <c r="J29" s="647"/>
      <c r="L29" s="10"/>
      <c r="M29" s="10"/>
      <c r="N29" s="10"/>
      <c r="O29" s="10"/>
    </row>
    <row r="30" spans="1:15" ht="12" customHeight="1" x14ac:dyDescent="0.2">
      <c r="A30" s="647" t="s">
        <v>158</v>
      </c>
      <c r="B30" s="647"/>
      <c r="C30" s="647"/>
      <c r="D30" s="647"/>
      <c r="E30" s="647"/>
      <c r="F30" s="647"/>
      <c r="G30" s="647"/>
      <c r="H30" s="647"/>
      <c r="I30" s="647"/>
      <c r="J30" s="647"/>
      <c r="L30" s="10"/>
      <c r="M30" s="10"/>
      <c r="N30" s="10"/>
      <c r="O30" s="10"/>
    </row>
    <row r="31" spans="1:15" ht="12" customHeight="1" x14ac:dyDescent="0.2">
      <c r="A31" s="647" t="s">
        <v>159</v>
      </c>
      <c r="B31" s="647"/>
      <c r="C31" s="647"/>
      <c r="D31" s="647"/>
      <c r="E31" s="647"/>
      <c r="F31" s="647"/>
      <c r="G31" s="647"/>
      <c r="H31" s="647"/>
      <c r="I31" s="647"/>
      <c r="J31" s="647"/>
      <c r="L31" s="10"/>
      <c r="M31" s="10"/>
      <c r="N31" s="10"/>
      <c r="O31" s="10"/>
    </row>
    <row r="32" spans="1:15" ht="12" customHeight="1" x14ac:dyDescent="0.2">
      <c r="A32" s="647" t="s">
        <v>160</v>
      </c>
      <c r="B32" s="647"/>
      <c r="C32" s="647"/>
      <c r="D32" s="647"/>
      <c r="E32" s="647"/>
      <c r="F32" s="647"/>
      <c r="G32" s="647"/>
      <c r="H32" s="647"/>
      <c r="I32" s="647"/>
      <c r="J32" s="647"/>
      <c r="L32" s="10"/>
      <c r="M32" s="10"/>
      <c r="N32" s="10"/>
      <c r="O32" s="10"/>
    </row>
    <row r="33" spans="1:15" ht="15.95" hidden="1" customHeight="1" thickBot="1" x14ac:dyDescent="0.25">
      <c r="A33" s="53"/>
      <c r="B33" s="87"/>
      <c r="C33" s="87"/>
      <c r="D33" s="87"/>
      <c r="E33" s="135"/>
      <c r="F33" s="135"/>
      <c r="G33" s="135"/>
      <c r="H33" s="135"/>
      <c r="I33" s="135"/>
      <c r="J33" s="135"/>
      <c r="L33" s="10"/>
      <c r="M33" s="10"/>
      <c r="N33" s="10"/>
      <c r="O33" s="10"/>
    </row>
    <row r="34" spans="1:15" ht="15.75" hidden="1" x14ac:dyDescent="0.25">
      <c r="A34" s="76"/>
      <c r="B34" s="77"/>
      <c r="C34" s="77"/>
      <c r="D34" s="77"/>
      <c r="E34" s="77"/>
      <c r="F34" s="77"/>
      <c r="G34" s="77"/>
      <c r="H34" s="77"/>
      <c r="I34" s="77"/>
      <c r="J34" s="78" t="s">
        <v>128</v>
      </c>
    </row>
    <row r="35" spans="1:15" x14ac:dyDescent="0.2">
      <c r="A35" s="147"/>
      <c r="B35" s="147"/>
      <c r="C35" s="147"/>
      <c r="D35" s="147"/>
      <c r="E35" s="147"/>
      <c r="F35" s="147"/>
      <c r="G35" s="147"/>
      <c r="H35" s="147"/>
      <c r="I35" s="147"/>
      <c r="J35" s="147"/>
    </row>
    <row r="36" spans="1:15" x14ac:dyDescent="0.2">
      <c r="A36" s="147"/>
      <c r="B36" s="147"/>
      <c r="C36" s="147"/>
      <c r="D36" s="147"/>
      <c r="E36" s="147"/>
      <c r="F36" s="147"/>
      <c r="G36" s="147"/>
      <c r="H36" s="147"/>
      <c r="I36" s="147"/>
      <c r="J36" s="147"/>
    </row>
    <row r="37" spans="1:15" x14ac:dyDescent="0.2">
      <c r="A37" s="147"/>
      <c r="B37" s="147"/>
      <c r="C37" s="147"/>
      <c r="D37" s="147"/>
      <c r="E37" s="147"/>
      <c r="F37" s="147"/>
      <c r="G37" s="147"/>
      <c r="H37" s="147"/>
      <c r="I37" s="147"/>
      <c r="J37" s="147"/>
    </row>
  </sheetData>
  <sheetProtection algorithmName="SHA-512" hashValue="rV2e414fQ7H5HL3+jv2FG3rL5SbBHQqx7x6gTOhWiRRLg63r2i9iORwpOYujZBOE/ng5L2Gc8ug9EQNAsSGNLA==" saltValue="cHJwAsUWuf0bMNAKMFXa6w==" spinCount="100000" sheet="1" objects="1" scenarios="1"/>
  <mergeCells count="9">
    <mergeCell ref="L8:Q11"/>
    <mergeCell ref="A31:J31"/>
    <mergeCell ref="A32:J32"/>
    <mergeCell ref="A1:J1"/>
    <mergeCell ref="A4:J4"/>
    <mergeCell ref="A5:J5"/>
    <mergeCell ref="A28:J28"/>
    <mergeCell ref="A29:J29"/>
    <mergeCell ref="A30:J30"/>
  </mergeCells>
  <phoneticPr fontId="0" type="noConversion"/>
  <printOptions horizontalCentered="1"/>
  <pageMargins left="0.25" right="0.25" top="0.35" bottom="0.45" header="0.35" footer="0.35"/>
  <pageSetup orientation="landscape" r:id="rId1"/>
  <headerFooter alignWithMargins="0">
    <oddFooter>&amp;R&amp;"Arial,Bold"Page 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H22" sqref="H22"/>
    </sheetView>
  </sheetViews>
  <sheetFormatPr defaultColWidth="9.140625" defaultRowHeight="14.25" x14ac:dyDescent="0.2"/>
  <cols>
    <col min="1" max="1" width="13.5703125" style="470" customWidth="1"/>
    <col min="2" max="2" width="4.5703125" style="470" customWidth="1"/>
    <col min="3" max="3" width="20.85546875" style="470" customWidth="1"/>
    <col min="4" max="4" width="14.42578125" style="470" customWidth="1"/>
    <col min="5" max="5" width="2" style="470" customWidth="1"/>
    <col min="6" max="6" width="40" style="470" customWidth="1"/>
    <col min="7" max="7" width="2.42578125" style="470" customWidth="1"/>
    <col min="8" max="8" width="33.5703125" style="470" customWidth="1"/>
    <col min="9" max="9" width="8.5703125" style="470" customWidth="1"/>
    <col min="10" max="16384" width="9.140625" style="470"/>
  </cols>
  <sheetData>
    <row r="1" spans="1:8" ht="25.5" customHeight="1" x14ac:dyDescent="0.2"/>
    <row r="2" spans="1:8" ht="9.75" customHeight="1" x14ac:dyDescent="0.2"/>
    <row r="3" spans="1:8" ht="23.25" x14ac:dyDescent="0.35">
      <c r="A3" s="652" t="s">
        <v>7</v>
      </c>
      <c r="B3" s="652"/>
      <c r="C3" s="652"/>
      <c r="D3" s="652"/>
      <c r="E3" s="652"/>
      <c r="F3" s="652"/>
      <c r="G3" s="652"/>
      <c r="H3" s="652"/>
    </row>
    <row r="4" spans="1:8" ht="32.25" customHeight="1" thickBot="1" x14ac:dyDescent="0.4">
      <c r="A4" s="471"/>
      <c r="B4" s="471"/>
      <c r="C4" s="471"/>
      <c r="D4" s="471"/>
      <c r="E4" s="653" t="s">
        <v>800</v>
      </c>
      <c r="F4" s="653"/>
      <c r="G4" s="471"/>
      <c r="H4" s="471"/>
    </row>
    <row r="5" spans="1:8" ht="17.25" customHeight="1" x14ac:dyDescent="0.35">
      <c r="A5" s="471"/>
      <c r="B5" s="471"/>
      <c r="C5" s="471"/>
      <c r="D5" s="472"/>
      <c r="E5" s="471"/>
      <c r="F5" s="473" t="s">
        <v>801</v>
      </c>
      <c r="G5" s="471"/>
      <c r="H5" s="471"/>
    </row>
    <row r="6" spans="1:8" ht="23.25" x14ac:dyDescent="0.35">
      <c r="A6" s="471"/>
      <c r="B6" s="471"/>
      <c r="D6" s="474" t="s">
        <v>802</v>
      </c>
      <c r="E6" s="471"/>
      <c r="F6" s="475" t="s">
        <v>1131</v>
      </c>
      <c r="G6" s="471"/>
      <c r="H6" s="471"/>
    </row>
    <row r="7" spans="1:8" ht="23.25" x14ac:dyDescent="0.35">
      <c r="A7" s="471"/>
      <c r="B7" s="471"/>
      <c r="D7" s="474" t="s">
        <v>803</v>
      </c>
      <c r="E7" s="471"/>
      <c r="F7" s="476" t="s">
        <v>1133</v>
      </c>
      <c r="G7" s="471"/>
      <c r="H7" s="471"/>
    </row>
    <row r="8" spans="1:8" ht="23.25" x14ac:dyDescent="0.35">
      <c r="A8" s="471"/>
      <c r="B8" s="471"/>
      <c r="D8" s="474" t="s">
        <v>804</v>
      </c>
      <c r="E8" s="471"/>
      <c r="F8" s="476" t="s">
        <v>1134</v>
      </c>
      <c r="G8" s="471"/>
      <c r="H8" s="471"/>
    </row>
    <row r="9" spans="1:8" ht="23.25" x14ac:dyDescent="0.35">
      <c r="A9" s="471"/>
      <c r="B9" s="471"/>
      <c r="D9" s="474" t="s">
        <v>805</v>
      </c>
      <c r="E9" s="471"/>
      <c r="F9" s="476" t="s">
        <v>1135</v>
      </c>
      <c r="G9" s="471"/>
      <c r="H9" s="471"/>
    </row>
    <row r="10" spans="1:8" ht="23.25" x14ac:dyDescent="0.35">
      <c r="A10" s="471"/>
      <c r="B10" s="471"/>
      <c r="D10" s="474" t="s">
        <v>806</v>
      </c>
      <c r="E10" s="471"/>
      <c r="F10" s="476" t="s">
        <v>1136</v>
      </c>
      <c r="G10" s="471"/>
      <c r="H10" s="471"/>
    </row>
    <row r="11" spans="1:8" ht="32.25" customHeight="1" x14ac:dyDescent="0.35">
      <c r="A11" s="471"/>
      <c r="B11" s="471"/>
      <c r="C11" s="471"/>
      <c r="D11" s="471"/>
      <c r="E11" s="471"/>
      <c r="F11" s="471"/>
      <c r="G11" s="471"/>
      <c r="H11" s="471"/>
    </row>
    <row r="12" spans="1:8" ht="15" thickBot="1" x14ac:dyDescent="0.25">
      <c r="C12" s="654" t="s">
        <v>8</v>
      </c>
      <c r="D12" s="654"/>
      <c r="E12" s="481"/>
      <c r="F12" s="482" t="s">
        <v>807</v>
      </c>
      <c r="G12" s="481"/>
      <c r="H12" s="482" t="s">
        <v>11</v>
      </c>
    </row>
    <row r="13" spans="1:8" ht="27" customHeight="1" x14ac:dyDescent="0.2">
      <c r="A13" s="483" t="s">
        <v>802</v>
      </c>
      <c r="C13" s="655" t="s">
        <v>1137</v>
      </c>
      <c r="D13" s="655"/>
      <c r="F13" s="477" t="s">
        <v>1141</v>
      </c>
      <c r="H13" s="477" t="s">
        <v>1144</v>
      </c>
    </row>
    <row r="14" spans="1:8" ht="27" customHeight="1" x14ac:dyDescent="0.2">
      <c r="A14" s="483" t="s">
        <v>808</v>
      </c>
      <c r="C14" s="655" t="s">
        <v>1138</v>
      </c>
      <c r="D14" s="655"/>
      <c r="F14" s="477" t="s">
        <v>1142</v>
      </c>
      <c r="H14" s="477" t="s">
        <v>1145</v>
      </c>
    </row>
    <row r="15" spans="1:8" ht="27" customHeight="1" x14ac:dyDescent="0.2">
      <c r="A15" s="483" t="s">
        <v>805</v>
      </c>
      <c r="C15" s="650" t="s">
        <v>1139</v>
      </c>
      <c r="D15" s="650"/>
      <c r="F15" s="477" t="s">
        <v>1135</v>
      </c>
      <c r="H15" s="477" t="s">
        <v>1135</v>
      </c>
    </row>
    <row r="16" spans="1:8" ht="27" customHeight="1" x14ac:dyDescent="0.2">
      <c r="A16" s="483" t="s">
        <v>809</v>
      </c>
      <c r="C16" s="650" t="s">
        <v>1140</v>
      </c>
      <c r="D16" s="650"/>
      <c r="F16" s="477" t="s">
        <v>1143</v>
      </c>
      <c r="H16" s="477" t="s">
        <v>1146</v>
      </c>
    </row>
    <row r="18" spans="1:8" x14ac:dyDescent="0.2">
      <c r="A18" s="474" t="s">
        <v>1078</v>
      </c>
    </row>
    <row r="19" spans="1:8" ht="7.5" customHeight="1" thickBot="1" x14ac:dyDescent="0.25"/>
    <row r="20" spans="1:8" ht="15" thickBot="1" x14ac:dyDescent="0.25">
      <c r="B20" s="478"/>
      <c r="C20" s="474" t="s">
        <v>682</v>
      </c>
    </row>
    <row r="21" spans="1:8" ht="9" customHeight="1" thickBot="1" x14ac:dyDescent="0.25">
      <c r="C21" s="474"/>
    </row>
    <row r="22" spans="1:8" ht="15" thickBot="1" x14ac:dyDescent="0.25">
      <c r="B22" s="478"/>
      <c r="C22" s="474" t="s">
        <v>810</v>
      </c>
    </row>
    <row r="23" spans="1:8" ht="9" customHeight="1" thickBot="1" x14ac:dyDescent="0.25">
      <c r="B23" s="479"/>
      <c r="C23" s="474"/>
    </row>
    <row r="24" spans="1:8" ht="15" thickBot="1" x14ac:dyDescent="0.25">
      <c r="B24" s="478" t="s">
        <v>251</v>
      </c>
      <c r="C24" s="474" t="s">
        <v>683</v>
      </c>
    </row>
    <row r="27" spans="1:8" ht="15" x14ac:dyDescent="0.25">
      <c r="A27" s="480"/>
      <c r="B27" s="651"/>
      <c r="C27" s="651"/>
      <c r="D27" s="651"/>
      <c r="E27" s="651"/>
      <c r="F27" s="651"/>
      <c r="G27" s="651"/>
      <c r="H27" s="651"/>
    </row>
    <row r="28" spans="1:8" x14ac:dyDescent="0.2">
      <c r="B28" s="651"/>
      <c r="C28" s="651"/>
      <c r="D28" s="651"/>
      <c r="E28" s="651"/>
      <c r="F28" s="651"/>
      <c r="G28" s="651"/>
      <c r="H28" s="651"/>
    </row>
  </sheetData>
  <sheetProtection sheet="1" objects="1" scenarios="1"/>
  <mergeCells count="8">
    <mergeCell ref="C16:D16"/>
    <mergeCell ref="B27:H28"/>
    <mergeCell ref="A3:H3"/>
    <mergeCell ref="E4:F4"/>
    <mergeCell ref="C12:D12"/>
    <mergeCell ref="C13:D13"/>
    <mergeCell ref="C14:D14"/>
    <mergeCell ref="C15:D15"/>
  </mergeCells>
  <pageMargins left="0.31" right="0.22" top="0.46" bottom="0.54" header="0.3" footer="0.3"/>
  <pageSetup orientation="landscape" r:id="rId1"/>
  <headerFooter>
    <oddFooter>&amp;R&amp;"-,Bold"Page 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topLeftCell="A19" workbookViewId="0">
      <selection activeCell="E6" sqref="E6"/>
    </sheetView>
  </sheetViews>
  <sheetFormatPr defaultColWidth="9.140625" defaultRowHeight="12" x14ac:dyDescent="0.2"/>
  <cols>
    <col min="1" max="1" width="5.5703125" style="27" customWidth="1"/>
    <col min="2" max="2" width="58" style="27" customWidth="1"/>
    <col min="3" max="3" width="15.42578125" style="27" customWidth="1"/>
    <col min="4" max="4" width="5.42578125" style="27" customWidth="1"/>
    <col min="5" max="5" width="20.140625" style="27" customWidth="1"/>
    <col min="6" max="6" width="9.140625" style="27"/>
    <col min="7" max="7" width="90.5703125" style="27" customWidth="1"/>
    <col min="8" max="16384" width="9.140625" style="27"/>
  </cols>
  <sheetData>
    <row r="1" spans="1:12" ht="36" customHeight="1" x14ac:dyDescent="0.2">
      <c r="A1" s="632" t="str">
        <f>CONCATENATE('Basic Data Input'!B8," in ",'Basic Data Input'!B9," County")</f>
        <v>City of Plainview in Pierce County</v>
      </c>
      <c r="B1" s="632"/>
      <c r="C1" s="632"/>
      <c r="D1" s="632"/>
      <c r="E1" s="632"/>
      <c r="F1" s="670"/>
      <c r="G1" s="670"/>
      <c r="H1" s="670"/>
      <c r="I1" s="670"/>
      <c r="J1" s="670"/>
      <c r="K1" s="670"/>
      <c r="L1" s="670"/>
    </row>
    <row r="2" spans="1:12" ht="30" customHeight="1" x14ac:dyDescent="0.2">
      <c r="A2" s="671" t="s">
        <v>1054</v>
      </c>
      <c r="B2" s="671"/>
      <c r="C2" s="671"/>
      <c r="D2" s="671"/>
      <c r="E2" s="671"/>
    </row>
    <row r="3" spans="1:12" ht="12.75" thickBot="1" x14ac:dyDescent="0.25"/>
    <row r="4" spans="1:12" ht="16.5" thickBot="1" x14ac:dyDescent="0.3">
      <c r="A4" s="672" t="s">
        <v>73</v>
      </c>
      <c r="B4" s="673"/>
      <c r="C4" s="673"/>
      <c r="D4" s="673"/>
      <c r="E4" s="674"/>
    </row>
    <row r="5" spans="1:12" ht="12.75" x14ac:dyDescent="0.2">
      <c r="A5" s="157"/>
      <c r="B5" s="157"/>
      <c r="C5" s="157"/>
      <c r="D5" s="157"/>
      <c r="E5" s="157"/>
    </row>
    <row r="6" spans="1:12" ht="15.95" customHeight="1" x14ac:dyDescent="0.2">
      <c r="A6" s="675" t="s">
        <v>74</v>
      </c>
      <c r="B6" s="675"/>
      <c r="C6" s="675"/>
      <c r="D6" s="220" t="s">
        <v>163</v>
      </c>
      <c r="E6" s="511">
        <f>'Receipts - Page 2'!E32</f>
        <v>400874.05</v>
      </c>
    </row>
    <row r="7" spans="1:12" ht="15.95" customHeight="1" x14ac:dyDescent="0.2">
      <c r="A7" s="669" t="s">
        <v>76</v>
      </c>
      <c r="B7" s="669"/>
      <c r="C7" s="669"/>
      <c r="D7" s="220" t="s">
        <v>164</v>
      </c>
      <c r="E7" s="512">
        <f>'Receipts - Page 2'!E10</f>
        <v>700</v>
      </c>
    </row>
    <row r="8" spans="1:12" ht="15.95" customHeight="1" x14ac:dyDescent="0.2">
      <c r="A8" s="669" t="s">
        <v>75</v>
      </c>
      <c r="B8" s="669"/>
      <c r="C8" s="669"/>
      <c r="D8" s="220" t="s">
        <v>165</v>
      </c>
      <c r="E8" s="512">
        <f>'Receipts - Page 2'!E21</f>
        <v>0</v>
      </c>
    </row>
    <row r="9" spans="1:12" ht="24" customHeight="1" x14ac:dyDescent="0.2">
      <c r="A9" s="663" t="s">
        <v>170</v>
      </c>
      <c r="B9" s="663"/>
      <c r="C9" s="663"/>
      <c r="D9" s="170"/>
      <c r="E9" s="405"/>
    </row>
    <row r="10" spans="1:12" ht="25.5" x14ac:dyDescent="0.2">
      <c r="A10" s="156"/>
      <c r="B10" s="156" t="s">
        <v>908</v>
      </c>
      <c r="C10" s="513">
        <f>'Basic Data Input'!B19</f>
        <v>0</v>
      </c>
      <c r="D10" s="220" t="s">
        <v>92</v>
      </c>
      <c r="E10" s="405"/>
    </row>
    <row r="11" spans="1:12" ht="15.95" customHeight="1" x14ac:dyDescent="0.2">
      <c r="A11" s="156"/>
      <c r="B11" s="100" t="s">
        <v>1055</v>
      </c>
      <c r="C11" s="514">
        <f>'Basic Data Input'!B20</f>
        <v>0</v>
      </c>
      <c r="D11" s="220" t="s">
        <v>93</v>
      </c>
      <c r="E11" s="405"/>
      <c r="G11" s="27" t="s">
        <v>905</v>
      </c>
    </row>
    <row r="12" spans="1:12" ht="15.95" customHeight="1" x14ac:dyDescent="0.2">
      <c r="A12" s="156"/>
      <c r="B12" s="100" t="s">
        <v>150</v>
      </c>
      <c r="C12" s="514">
        <f>'Basic Data Input'!B21</f>
        <v>0</v>
      </c>
      <c r="D12" s="220" t="s">
        <v>94</v>
      </c>
      <c r="E12" s="405"/>
    </row>
    <row r="13" spans="1:12" ht="15.95" customHeight="1" x14ac:dyDescent="0.2">
      <c r="A13" s="665" t="s">
        <v>812</v>
      </c>
      <c r="B13" s="665"/>
      <c r="C13" s="665"/>
      <c r="D13" s="220" t="s">
        <v>96</v>
      </c>
      <c r="E13" s="511">
        <f>IF(C10-C11-C12&lt;0,0,C10-C11-C12)</f>
        <v>0</v>
      </c>
    </row>
    <row r="14" spans="1:12" ht="15.95" customHeight="1" x14ac:dyDescent="0.2">
      <c r="A14" s="664" t="s">
        <v>77</v>
      </c>
      <c r="B14" s="664"/>
      <c r="C14" s="664"/>
      <c r="D14" s="220" t="s">
        <v>98</v>
      </c>
      <c r="E14" s="511">
        <f>'Receipts - Page 2'!E19</f>
        <v>26000</v>
      </c>
    </row>
    <row r="15" spans="1:12" ht="15.95" customHeight="1" x14ac:dyDescent="0.2">
      <c r="A15" s="664" t="s">
        <v>78</v>
      </c>
      <c r="B15" s="664"/>
      <c r="C15" s="664"/>
      <c r="D15" s="220" t="s">
        <v>99</v>
      </c>
      <c r="E15" s="511">
        <f>'Receipts - Page 2'!E20</f>
        <v>190000</v>
      </c>
    </row>
    <row r="16" spans="1:12" ht="15.95" customHeight="1" x14ac:dyDescent="0.2">
      <c r="A16" s="664" t="s">
        <v>79</v>
      </c>
      <c r="B16" s="664"/>
      <c r="C16" s="664"/>
      <c r="D16" s="220" t="s">
        <v>100</v>
      </c>
      <c r="E16" s="511">
        <f>'Receipts - Page 2'!E23</f>
        <v>199479</v>
      </c>
    </row>
    <row r="17" spans="1:7" ht="15.95" customHeight="1" x14ac:dyDescent="0.2">
      <c r="A17" s="664" t="s">
        <v>80</v>
      </c>
      <c r="B17" s="664"/>
      <c r="C17" s="664"/>
      <c r="D17" s="220" t="s">
        <v>101</v>
      </c>
      <c r="E17" s="511">
        <f>'Receipts - Page 2'!E12</f>
        <v>213063</v>
      </c>
    </row>
    <row r="18" spans="1:7" ht="15.95" customHeight="1" x14ac:dyDescent="0.2">
      <c r="A18" s="664"/>
      <c r="B18" s="664"/>
      <c r="C18" s="664"/>
      <c r="D18" s="220" t="s">
        <v>102</v>
      </c>
      <c r="E18" s="511"/>
    </row>
    <row r="19" spans="1:7" ht="15.95" customHeight="1" x14ac:dyDescent="0.2">
      <c r="A19" s="664" t="s">
        <v>81</v>
      </c>
      <c r="B19" s="664"/>
      <c r="C19" s="664"/>
      <c r="D19" s="220" t="s">
        <v>166</v>
      </c>
      <c r="E19" s="511">
        <f>'Receipts - Page 2'!E13</f>
        <v>15000</v>
      </c>
    </row>
    <row r="20" spans="1:7" ht="15.95" customHeight="1" x14ac:dyDescent="0.2">
      <c r="A20" s="664" t="s">
        <v>82</v>
      </c>
      <c r="B20" s="664"/>
      <c r="C20" s="664"/>
      <c r="D20" s="220" t="s">
        <v>167</v>
      </c>
      <c r="E20" s="511">
        <f>'Receipts - Page 2'!E15</f>
        <v>149663</v>
      </c>
    </row>
    <row r="21" spans="1:7" ht="15.95" customHeight="1" x14ac:dyDescent="0.2">
      <c r="A21" s="664" t="s">
        <v>689</v>
      </c>
      <c r="B21" s="664"/>
      <c r="C21" s="664"/>
      <c r="D21" s="220" t="s">
        <v>168</v>
      </c>
      <c r="E21" s="515">
        <v>0</v>
      </c>
    </row>
    <row r="22" spans="1:7" ht="15.95" customHeight="1" x14ac:dyDescent="0.2">
      <c r="A22" s="664" t="s">
        <v>815</v>
      </c>
      <c r="B22" s="664"/>
      <c r="C22" s="664"/>
      <c r="D22" s="220" t="s">
        <v>816</v>
      </c>
      <c r="E22" s="516">
        <v>0</v>
      </c>
      <c r="G22" s="221" t="s">
        <v>817</v>
      </c>
    </row>
    <row r="23" spans="1:7" ht="9" customHeight="1" thickBot="1" x14ac:dyDescent="0.25">
      <c r="A23" s="517"/>
      <c r="B23" s="517"/>
      <c r="C23" s="517"/>
      <c r="D23" s="517"/>
      <c r="E23" s="405"/>
    </row>
    <row r="24" spans="1:7" ht="24.95" customHeight="1" thickTop="1" thickBot="1" x14ac:dyDescent="0.3">
      <c r="A24" s="88"/>
      <c r="B24" s="89" t="s">
        <v>83</v>
      </c>
      <c r="C24" s="89"/>
      <c r="D24" s="518" t="s">
        <v>169</v>
      </c>
      <c r="E24" s="91">
        <f>SUM(E6:E22)</f>
        <v>1194779.05</v>
      </c>
    </row>
    <row r="25" spans="1:7" ht="13.5" thickTop="1" thickBot="1" x14ac:dyDescent="0.25"/>
    <row r="26" spans="1:7" ht="16.5" thickBot="1" x14ac:dyDescent="0.3">
      <c r="A26" s="666" t="s">
        <v>851</v>
      </c>
      <c r="B26" s="667"/>
      <c r="C26" s="667"/>
      <c r="D26" s="667"/>
      <c r="E26" s="668"/>
    </row>
    <row r="27" spans="1:7" ht="9" customHeight="1" x14ac:dyDescent="0.2">
      <c r="A27" s="157"/>
      <c r="B27" s="157"/>
      <c r="C27" s="157"/>
      <c r="D27" s="157"/>
    </row>
    <row r="28" spans="1:7" s="151" customFormat="1" ht="30" customHeight="1" x14ac:dyDescent="0.2">
      <c r="A28" s="27"/>
      <c r="B28" s="519" t="s">
        <v>171</v>
      </c>
      <c r="C28" s="520">
        <f>'Capital Improvements Page10'!B37</f>
        <v>0</v>
      </c>
      <c r="D28" s="220" t="s">
        <v>172</v>
      </c>
      <c r="E28" s="392"/>
      <c r="G28" s="272" t="s">
        <v>900</v>
      </c>
    </row>
    <row r="29" spans="1:7" s="151" customFormat="1" ht="63.75" x14ac:dyDescent="0.2">
      <c r="A29" s="517"/>
      <c r="B29" s="152" t="s">
        <v>196</v>
      </c>
      <c r="C29" s="512">
        <f>C12</f>
        <v>0</v>
      </c>
      <c r="D29" s="220" t="s">
        <v>173</v>
      </c>
      <c r="E29" s="392"/>
      <c r="F29" s="27"/>
    </row>
    <row r="30" spans="1:7" s="151" customFormat="1" ht="15" customHeight="1" x14ac:dyDescent="0.2">
      <c r="A30" s="662" t="s">
        <v>152</v>
      </c>
      <c r="B30" s="662"/>
      <c r="C30" s="27"/>
      <c r="D30" s="220" t="s">
        <v>174</v>
      </c>
      <c r="E30" s="511">
        <f>IF(C28-C29&lt;0,"Cannot be a Negative Number",C28-C29)</f>
        <v>0</v>
      </c>
      <c r="F30" s="27"/>
    </row>
    <row r="31" spans="1:7" ht="15.95" customHeight="1" x14ac:dyDescent="0.2">
      <c r="A31" s="657" t="s">
        <v>84</v>
      </c>
      <c r="B31" s="657"/>
      <c r="D31" s="220" t="s">
        <v>175</v>
      </c>
      <c r="E31" s="516">
        <v>75775</v>
      </c>
      <c r="G31" s="255" t="s">
        <v>879</v>
      </c>
    </row>
    <row r="32" spans="1:7" ht="15.95" customHeight="1" x14ac:dyDescent="0.2">
      <c r="A32" s="657" t="s">
        <v>155</v>
      </c>
      <c r="B32" s="657"/>
      <c r="D32" s="220" t="s">
        <v>176</v>
      </c>
      <c r="E32" s="516"/>
    </row>
    <row r="33" spans="1:8" ht="15.95" customHeight="1" x14ac:dyDescent="0.2">
      <c r="A33" s="657" t="s">
        <v>85</v>
      </c>
      <c r="B33" s="657"/>
      <c r="D33" s="220" t="s">
        <v>177</v>
      </c>
      <c r="E33" s="516">
        <f>'Interlocal Form'!D23</f>
        <v>43546</v>
      </c>
      <c r="F33" s="27">
        <f>IF(E33&gt;'Interlocal Form'!D23,"Error",0)</f>
        <v>0</v>
      </c>
      <c r="G33" s="255" t="s">
        <v>880</v>
      </c>
    </row>
    <row r="34" spans="1:8" ht="15.95" customHeight="1" x14ac:dyDescent="0.2">
      <c r="A34" s="657" t="s">
        <v>154</v>
      </c>
      <c r="B34" s="657"/>
      <c r="D34" s="220" t="s">
        <v>178</v>
      </c>
      <c r="E34" s="516"/>
    </row>
    <row r="35" spans="1:8" ht="15.95" customHeight="1" x14ac:dyDescent="0.2">
      <c r="A35" s="521" t="s">
        <v>1014</v>
      </c>
      <c r="B35" s="521"/>
      <c r="D35" s="220" t="s">
        <v>1013</v>
      </c>
      <c r="E35" s="515"/>
    </row>
    <row r="36" spans="1:8" ht="29.1" customHeight="1" x14ac:dyDescent="0.2">
      <c r="A36" s="662" t="s">
        <v>151</v>
      </c>
      <c r="B36" s="662"/>
      <c r="C36" s="662"/>
      <c r="D36" s="220" t="s">
        <v>179</v>
      </c>
      <c r="E36" s="515"/>
    </row>
    <row r="37" spans="1:8" ht="15.95" customHeight="1" x14ac:dyDescent="0.2">
      <c r="A37" s="502" t="s">
        <v>86</v>
      </c>
      <c r="B37" s="157"/>
      <c r="D37" s="220" t="s">
        <v>180</v>
      </c>
      <c r="E37" s="515"/>
    </row>
    <row r="38" spans="1:8" ht="15.95" customHeight="1" x14ac:dyDescent="0.2">
      <c r="A38" s="502" t="s">
        <v>87</v>
      </c>
      <c r="B38" s="157"/>
      <c r="D38" s="220" t="s">
        <v>181</v>
      </c>
      <c r="E38" s="515"/>
    </row>
    <row r="39" spans="1:8" ht="15.95" customHeight="1" x14ac:dyDescent="0.2">
      <c r="A39" s="662" t="s">
        <v>88</v>
      </c>
      <c r="B39" s="662"/>
      <c r="D39" s="220" t="s">
        <v>182</v>
      </c>
      <c r="E39" s="516"/>
    </row>
    <row r="40" spans="1:8" ht="9" customHeight="1" thickBot="1" x14ac:dyDescent="0.25">
      <c r="A40" s="157"/>
      <c r="B40" s="157"/>
      <c r="C40" s="157"/>
      <c r="D40" s="157"/>
    </row>
    <row r="41" spans="1:8" ht="24.95" customHeight="1" thickTop="1" thickBot="1" x14ac:dyDescent="0.3">
      <c r="A41" s="88"/>
      <c r="B41" s="89" t="s">
        <v>89</v>
      </c>
      <c r="C41" s="89"/>
      <c r="D41" s="518" t="s">
        <v>183</v>
      </c>
      <c r="E41" s="91">
        <f>SUM(E28:E39)</f>
        <v>119321</v>
      </c>
    </row>
    <row r="42" spans="1:8" ht="14.25" thickTop="1" thickBot="1" x14ac:dyDescent="0.25">
      <c r="A42" s="157"/>
      <c r="B42" s="157"/>
      <c r="C42" s="157"/>
      <c r="D42" s="157"/>
    </row>
    <row r="43" spans="1:8" ht="60.75" customHeight="1" thickBot="1" x14ac:dyDescent="0.25">
      <c r="A43" s="660" t="s">
        <v>813</v>
      </c>
      <c r="B43" s="661"/>
      <c r="C43" s="92"/>
      <c r="D43" s="154"/>
      <c r="E43" s="93">
        <f>IF(E24-E41&lt;0,"Cannot Be Less Than 0",E24-E41)</f>
        <v>1075458.05</v>
      </c>
      <c r="F43" s="90"/>
      <c r="G43" s="658"/>
      <c r="H43" s="659"/>
    </row>
    <row r="44" spans="1:8" ht="3" customHeight="1" x14ac:dyDescent="0.2"/>
    <row r="45" spans="1:8" ht="9" customHeight="1" x14ac:dyDescent="0.2"/>
    <row r="46" spans="1:8" ht="24.95" customHeight="1" x14ac:dyDescent="0.2">
      <c r="A46" s="656" t="s">
        <v>1110</v>
      </c>
      <c r="B46" s="656"/>
      <c r="C46" s="656"/>
      <c r="D46" s="656"/>
      <c r="E46" s="656"/>
    </row>
    <row r="47" spans="1:8" x14ac:dyDescent="0.2">
      <c r="A47" s="209"/>
      <c r="B47" s="209"/>
      <c r="C47" s="209"/>
      <c r="D47" s="209"/>
      <c r="E47" s="209"/>
    </row>
    <row r="48" spans="1:8" x14ac:dyDescent="0.2">
      <c r="A48" s="209"/>
      <c r="B48" s="209"/>
      <c r="C48" s="209"/>
      <c r="D48" s="209"/>
      <c r="E48" s="209"/>
    </row>
    <row r="49" spans="1:5" x14ac:dyDescent="0.2">
      <c r="A49" s="209"/>
      <c r="B49" s="209"/>
      <c r="C49" s="209"/>
      <c r="D49" s="209"/>
      <c r="E49" s="209"/>
    </row>
    <row r="50" spans="1:5" x14ac:dyDescent="0.2">
      <c r="A50" s="209"/>
      <c r="B50" s="209"/>
      <c r="C50" s="209"/>
      <c r="D50" s="209"/>
      <c r="E50" s="209"/>
    </row>
    <row r="51" spans="1:5" x14ac:dyDescent="0.2">
      <c r="A51" s="209"/>
      <c r="B51" s="209"/>
      <c r="C51" s="209"/>
      <c r="D51" s="209"/>
      <c r="E51" s="209"/>
    </row>
  </sheetData>
  <sheetProtection algorithmName="SHA-512" hashValue="lyDUMnJKjftjGJmHr/AXZhCfURgXpVxkYuvXMNNTbsvJWVRPE1lhoxhIa3Wv4zzu47cHVMVzmhgY/tuCVVwJXw==" saltValue="mHem7zNPE9VE9YMoGl6hTw==" spinCount="100000" sheet="1" objects="1" scenarios="1"/>
  <mergeCells count="29">
    <mergeCell ref="A8:C8"/>
    <mergeCell ref="F1:L1"/>
    <mergeCell ref="A1:E1"/>
    <mergeCell ref="A7:C7"/>
    <mergeCell ref="A2:E2"/>
    <mergeCell ref="A4:E4"/>
    <mergeCell ref="A6:C6"/>
    <mergeCell ref="A21:C21"/>
    <mergeCell ref="A26:E26"/>
    <mergeCell ref="A33:B33"/>
    <mergeCell ref="A30:B30"/>
    <mergeCell ref="A31:B31"/>
    <mergeCell ref="A32:B32"/>
    <mergeCell ref="A22:C22"/>
    <mergeCell ref="A9:C9"/>
    <mergeCell ref="A19:C19"/>
    <mergeCell ref="A20:C20"/>
    <mergeCell ref="A14:C14"/>
    <mergeCell ref="A15:C15"/>
    <mergeCell ref="A16:C16"/>
    <mergeCell ref="A17:C17"/>
    <mergeCell ref="A18:C18"/>
    <mergeCell ref="A13:C13"/>
    <mergeCell ref="A46:E46"/>
    <mergeCell ref="A34:B34"/>
    <mergeCell ref="G43:H43"/>
    <mergeCell ref="A43:B43"/>
    <mergeCell ref="A39:B39"/>
    <mergeCell ref="A36:C36"/>
  </mergeCells>
  <phoneticPr fontId="0" type="noConversion"/>
  <printOptions horizontalCentered="1"/>
  <pageMargins left="0.5" right="0.28000000000000003" top="0.35" bottom="0.5" header="0.5" footer="0.25"/>
  <pageSetup scale="85" orientation="portrait" r:id="rId1"/>
  <headerFooter alignWithMargins="0">
    <oddFooter>&amp;R&amp;"Arial,Bold"Page 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workbookViewId="0">
      <selection activeCell="B26" sqref="B26"/>
    </sheetView>
  </sheetViews>
  <sheetFormatPr defaultColWidth="9.140625" defaultRowHeight="12.75" x14ac:dyDescent="0.2"/>
  <cols>
    <col min="1" max="1" width="2.5703125" style="157" customWidth="1"/>
    <col min="2" max="2" width="18.5703125" style="157" customWidth="1"/>
    <col min="3" max="3" width="2.85546875" style="157" customWidth="1"/>
    <col min="4" max="4" width="20.5703125" style="157" customWidth="1"/>
    <col min="5" max="5" width="2.42578125" style="157" customWidth="1"/>
    <col min="6" max="6" width="16.5703125" style="157" customWidth="1"/>
    <col min="7" max="7" width="3.5703125" style="157" customWidth="1"/>
    <col min="8" max="8" width="15.5703125" style="157" customWidth="1"/>
    <col min="9" max="9" width="3.5703125" style="157" customWidth="1"/>
    <col min="10" max="10" width="15.5703125" style="157" customWidth="1"/>
    <col min="11" max="11" width="2.140625" style="157" customWidth="1"/>
    <col min="12" max="12" width="9.140625" style="157"/>
    <col min="13" max="13" width="90.5703125" style="157" customWidth="1"/>
    <col min="14" max="16384" width="9.140625" style="157"/>
  </cols>
  <sheetData>
    <row r="1" spans="1:11" ht="18" customHeight="1" x14ac:dyDescent="0.2">
      <c r="A1" s="678" t="str">
        <f>CONCATENATE('Basic Data Input'!B8)</f>
        <v>City of Plainview</v>
      </c>
      <c r="B1" s="678"/>
      <c r="C1" s="678"/>
      <c r="D1" s="678"/>
      <c r="E1" s="678"/>
      <c r="F1" s="678"/>
      <c r="G1" s="678"/>
      <c r="H1" s="678"/>
      <c r="I1" s="678"/>
      <c r="J1" s="678"/>
      <c r="K1" s="678"/>
    </row>
    <row r="2" spans="1:11" ht="18" customHeight="1" x14ac:dyDescent="0.2">
      <c r="A2" s="388" t="s">
        <v>105</v>
      </c>
      <c r="B2" s="388"/>
      <c r="C2" s="388"/>
      <c r="D2" s="388"/>
      <c r="E2" s="388"/>
      <c r="F2" s="389"/>
      <c r="G2" s="389"/>
      <c r="H2" s="389"/>
      <c r="I2" s="389"/>
      <c r="J2" s="389"/>
      <c r="K2" s="389"/>
    </row>
    <row r="3" spans="1:11" ht="18" customHeight="1" x14ac:dyDescent="0.2">
      <c r="A3" s="390" t="str">
        <f>CONCATENATE('Basic Data Input'!B9," County")</f>
        <v>Pierce County</v>
      </c>
      <c r="B3" s="390"/>
      <c r="C3" s="390"/>
      <c r="D3" s="390"/>
      <c r="E3" s="390"/>
      <c r="F3" s="391"/>
      <c r="G3" s="391"/>
      <c r="H3" s="391"/>
      <c r="I3" s="391"/>
      <c r="J3" s="389"/>
      <c r="K3" s="389"/>
    </row>
    <row r="4" spans="1:11" ht="5.0999999999999996" customHeight="1" x14ac:dyDescent="0.2">
      <c r="A4" s="389"/>
      <c r="B4" s="389"/>
      <c r="C4" s="389"/>
      <c r="D4" s="389"/>
      <c r="E4" s="389"/>
      <c r="F4" s="389"/>
      <c r="G4" s="389"/>
      <c r="H4" s="389"/>
      <c r="I4" s="389"/>
      <c r="J4" s="389"/>
      <c r="K4" s="389"/>
    </row>
    <row r="5" spans="1:11" ht="13.5" thickBot="1" x14ac:dyDescent="0.25">
      <c r="A5" s="389"/>
      <c r="B5" s="389"/>
      <c r="C5" s="389"/>
      <c r="D5" s="389"/>
      <c r="E5" s="389"/>
    </row>
    <row r="6" spans="1:11" ht="21.6" customHeight="1" thickTop="1" thickBot="1" x14ac:dyDescent="0.3">
      <c r="A6" s="682" t="s">
        <v>1056</v>
      </c>
      <c r="B6" s="683"/>
      <c r="C6" s="683"/>
      <c r="D6" s="683"/>
      <c r="E6" s="683"/>
      <c r="F6" s="683"/>
      <c r="G6" s="683"/>
      <c r="H6" s="683"/>
      <c r="I6" s="683"/>
      <c r="J6" s="683"/>
      <c r="K6" s="684"/>
    </row>
    <row r="7" spans="1:11" ht="11.1" customHeight="1" thickTop="1" thickBot="1" x14ac:dyDescent="0.25"/>
    <row r="8" spans="1:11" ht="20.100000000000001" customHeight="1" thickBot="1" x14ac:dyDescent="0.25">
      <c r="A8" s="685" t="s">
        <v>976</v>
      </c>
      <c r="B8" s="686"/>
      <c r="C8" s="686"/>
      <c r="D8" s="686"/>
      <c r="E8" s="686"/>
      <c r="F8" s="686"/>
      <c r="G8" s="686"/>
      <c r="H8" s="686"/>
      <c r="I8" s="686"/>
      <c r="J8" s="686"/>
      <c r="K8" s="687"/>
    </row>
    <row r="9" spans="1:11" ht="18" customHeight="1" x14ac:dyDescent="0.2">
      <c r="A9" s="688" t="s">
        <v>90</v>
      </c>
      <c r="B9" s="689"/>
      <c r="C9" s="689"/>
      <c r="D9" s="689"/>
      <c r="E9" s="689"/>
      <c r="F9" s="689"/>
      <c r="G9" s="689"/>
      <c r="H9" s="689"/>
      <c r="I9" s="689"/>
      <c r="J9" s="689"/>
      <c r="K9" s="690"/>
    </row>
    <row r="10" spans="1:11" ht="18" customHeight="1" x14ac:dyDescent="0.2">
      <c r="A10" s="691" t="s">
        <v>1111</v>
      </c>
      <c r="B10" s="692"/>
      <c r="C10" s="692"/>
      <c r="D10" s="692"/>
      <c r="E10" s="692"/>
      <c r="F10" s="692"/>
      <c r="G10" s="692"/>
      <c r="H10" s="692"/>
      <c r="I10" s="392"/>
      <c r="J10" s="393">
        <v>1146236.06</v>
      </c>
      <c r="K10" s="394"/>
    </row>
    <row r="11" spans="1:11" ht="13.5" thickBot="1" x14ac:dyDescent="0.25">
      <c r="A11" s="395"/>
      <c r="B11" s="392"/>
      <c r="C11" s="392"/>
      <c r="D11" s="392"/>
      <c r="E11" s="392"/>
      <c r="F11" s="392"/>
      <c r="G11" s="392"/>
      <c r="H11" s="396"/>
      <c r="I11" s="392"/>
      <c r="J11" s="396" t="s">
        <v>926</v>
      </c>
      <c r="K11" s="394"/>
    </row>
    <row r="12" spans="1:11" ht="27.6" customHeight="1" x14ac:dyDescent="0.2">
      <c r="A12" s="693" t="s">
        <v>977</v>
      </c>
      <c r="B12" s="689"/>
      <c r="C12" s="689"/>
      <c r="D12" s="689"/>
      <c r="E12" s="689"/>
      <c r="F12" s="689"/>
      <c r="G12" s="689"/>
      <c r="H12" s="689"/>
      <c r="I12" s="689"/>
      <c r="J12" s="689"/>
      <c r="K12" s="690"/>
    </row>
    <row r="13" spans="1:11" x14ac:dyDescent="0.2">
      <c r="A13" s="395" t="s">
        <v>909</v>
      </c>
      <c r="B13" s="392"/>
      <c r="C13" s="392"/>
      <c r="D13" s="392"/>
      <c r="E13" s="392"/>
      <c r="F13" s="392"/>
      <c r="G13" s="392"/>
      <c r="J13" s="393"/>
      <c r="K13" s="397"/>
    </row>
    <row r="14" spans="1:11" x14ac:dyDescent="0.2">
      <c r="A14" s="395"/>
      <c r="B14" s="392"/>
      <c r="C14" s="392"/>
      <c r="D14" s="392"/>
      <c r="E14" s="392"/>
      <c r="F14" s="392"/>
      <c r="G14" s="392"/>
      <c r="J14" s="398" t="s">
        <v>184</v>
      </c>
      <c r="K14" s="394"/>
    </row>
    <row r="15" spans="1:11" x14ac:dyDescent="0.2">
      <c r="A15" s="395" t="s">
        <v>978</v>
      </c>
      <c r="B15" s="392"/>
      <c r="C15" s="392"/>
      <c r="D15" s="392"/>
      <c r="E15" s="392"/>
      <c r="F15" s="392"/>
      <c r="G15" s="392"/>
      <c r="J15" s="393"/>
      <c r="K15" s="394" t="s">
        <v>91</v>
      </c>
    </row>
    <row r="16" spans="1:11" x14ac:dyDescent="0.2">
      <c r="A16" s="395"/>
      <c r="B16" s="392"/>
      <c r="C16" s="392"/>
      <c r="D16" s="392"/>
      <c r="E16" s="392"/>
      <c r="F16" s="392"/>
      <c r="G16" s="392"/>
      <c r="J16" s="398" t="s">
        <v>185</v>
      </c>
      <c r="K16" s="394"/>
    </row>
    <row r="17" spans="1:17" x14ac:dyDescent="0.2">
      <c r="A17" s="395" t="s">
        <v>924</v>
      </c>
      <c r="B17" s="392"/>
      <c r="C17" s="392"/>
      <c r="D17" s="392"/>
      <c r="E17" s="392"/>
      <c r="F17" s="392"/>
      <c r="G17" s="392"/>
      <c r="J17" s="399">
        <f>ROUND(J13*J15/100,2)</f>
        <v>0</v>
      </c>
      <c r="K17" s="394"/>
    </row>
    <row r="18" spans="1:17" x14ac:dyDescent="0.2">
      <c r="A18" s="395"/>
      <c r="B18" s="392"/>
      <c r="C18" s="392"/>
      <c r="D18" s="392"/>
      <c r="E18" s="392"/>
      <c r="F18" s="392"/>
      <c r="G18" s="392"/>
      <c r="J18" s="398" t="s">
        <v>186</v>
      </c>
      <c r="K18" s="394"/>
    </row>
    <row r="19" spans="1:17" x14ac:dyDescent="0.2">
      <c r="A19" s="400" t="s">
        <v>1112</v>
      </c>
      <c r="B19" s="392"/>
      <c r="C19" s="392"/>
      <c r="D19" s="392"/>
      <c r="E19" s="392"/>
      <c r="F19" s="392"/>
      <c r="G19" s="392"/>
      <c r="H19" s="392"/>
      <c r="I19" s="392"/>
      <c r="J19" s="399">
        <f>ROUND(J13+J17,2)</f>
        <v>0</v>
      </c>
      <c r="K19" s="394"/>
    </row>
    <row r="20" spans="1:17" ht="13.5" thickBot="1" x14ac:dyDescent="0.25">
      <c r="A20" s="401"/>
      <c r="B20" s="402"/>
      <c r="C20" s="402"/>
      <c r="D20" s="402"/>
      <c r="E20" s="402"/>
      <c r="F20" s="402"/>
      <c r="G20" s="402"/>
      <c r="H20" s="402"/>
      <c r="I20" s="402"/>
      <c r="J20" s="403" t="s">
        <v>927</v>
      </c>
      <c r="K20" s="404"/>
    </row>
    <row r="21" spans="1:17" ht="6" customHeight="1" thickBot="1" x14ac:dyDescent="0.25">
      <c r="A21" s="392"/>
      <c r="B21" s="392"/>
      <c r="C21" s="392"/>
      <c r="D21" s="392"/>
      <c r="E21" s="392"/>
      <c r="F21" s="392"/>
      <c r="G21" s="392"/>
      <c r="H21" s="405"/>
    </row>
    <row r="22" spans="1:17" ht="20.100000000000001" customHeight="1" thickBot="1" x14ac:dyDescent="0.3">
      <c r="A22" s="694" t="s">
        <v>925</v>
      </c>
      <c r="B22" s="695"/>
      <c r="C22" s="695"/>
      <c r="D22" s="695"/>
      <c r="E22" s="695"/>
      <c r="F22" s="695"/>
      <c r="G22" s="695"/>
      <c r="H22" s="695"/>
      <c r="I22" s="695"/>
      <c r="J22" s="695"/>
      <c r="K22" s="696"/>
      <c r="M22" s="406"/>
    </row>
    <row r="23" spans="1:17" ht="18" customHeight="1" thickBot="1" x14ac:dyDescent="0.25">
      <c r="A23" s="407">
        <v>1</v>
      </c>
      <c r="B23" s="52" t="s">
        <v>979</v>
      </c>
      <c r="C23" s="52"/>
      <c r="D23" s="52"/>
      <c r="E23" s="52"/>
      <c r="H23" s="408">
        <v>2.5</v>
      </c>
      <c r="I23" s="157" t="s">
        <v>91</v>
      </c>
      <c r="J23" s="409" t="str">
        <f>IF(H23&lt;&gt;2.5,IF(H23&lt;&gt;0,"Should be either 2.5 or 0",""),"")</f>
        <v/>
      </c>
      <c r="M23" s="392"/>
    </row>
    <row r="24" spans="1:17" ht="13.5" thickBot="1" x14ac:dyDescent="0.25">
      <c r="H24" s="410" t="s">
        <v>164</v>
      </c>
    </row>
    <row r="25" spans="1:17" ht="18" customHeight="1" thickBot="1" x14ac:dyDescent="0.25">
      <c r="A25" s="407">
        <v>2</v>
      </c>
      <c r="B25" s="52" t="s">
        <v>980</v>
      </c>
      <c r="C25" s="52"/>
      <c r="D25" s="52"/>
      <c r="E25" s="52"/>
      <c r="H25" s="411">
        <f>ROUND(IF(F26&lt;=2.5,0,F26-2.5),4)</f>
        <v>0</v>
      </c>
      <c r="I25" s="157" t="s">
        <v>91</v>
      </c>
    </row>
    <row r="26" spans="1:17" ht="18" customHeight="1" x14ac:dyDescent="0.2">
      <c r="B26" s="393"/>
      <c r="C26" s="412" t="s">
        <v>191</v>
      </c>
      <c r="D26" s="393">
        <f>'Basic Data Input'!B13</f>
        <v>51495970</v>
      </c>
      <c r="E26" s="413" t="s">
        <v>192</v>
      </c>
      <c r="F26" s="414">
        <f>ROUND(IF(D26=0,0,B26/D26*100),4)</f>
        <v>0</v>
      </c>
      <c r="G26" s="157" t="s">
        <v>91</v>
      </c>
      <c r="H26" s="410" t="s">
        <v>165</v>
      </c>
    </row>
    <row r="27" spans="1:17" ht="26.25" thickBot="1" x14ac:dyDescent="0.25">
      <c r="B27" s="415" t="s">
        <v>1017</v>
      </c>
      <c r="C27" s="416"/>
      <c r="D27" s="417" t="s">
        <v>1057</v>
      </c>
      <c r="E27" s="413"/>
      <c r="F27" s="415" t="s">
        <v>193</v>
      </c>
      <c r="H27" s="418"/>
    </row>
    <row r="28" spans="1:17" ht="18" customHeight="1" thickBot="1" x14ac:dyDescent="0.25">
      <c r="A28" s="407">
        <v>3</v>
      </c>
      <c r="B28" s="157" t="s">
        <v>981</v>
      </c>
      <c r="F28" s="392"/>
      <c r="H28" s="411">
        <f>ROUND(IF(F29&gt;=75,1,0),4)</f>
        <v>1</v>
      </c>
      <c r="I28" s="157" t="s">
        <v>91</v>
      </c>
      <c r="J28" s="409" t="str">
        <f>IF(H28&lt;&gt;1,IF(H28&lt;&gt;0,"Should be either 1.0 or 0",""),"")</f>
        <v/>
      </c>
    </row>
    <row r="29" spans="1:17" ht="18" customHeight="1" x14ac:dyDescent="0.2">
      <c r="B29" s="419">
        <v>3</v>
      </c>
      <c r="C29" s="412" t="s">
        <v>191</v>
      </c>
      <c r="D29" s="419">
        <v>3</v>
      </c>
      <c r="E29" s="413" t="s">
        <v>192</v>
      </c>
      <c r="F29" s="414">
        <f>ROUND(IF(D29=0,0,B29/D29*100),4)</f>
        <v>100</v>
      </c>
      <c r="G29" s="157" t="s">
        <v>91</v>
      </c>
      <c r="H29" s="410" t="s">
        <v>92</v>
      </c>
    </row>
    <row r="30" spans="1:17" ht="38.25" x14ac:dyDescent="0.2">
      <c r="B30" s="420" t="s">
        <v>194</v>
      </c>
      <c r="D30" s="421" t="s">
        <v>885</v>
      </c>
      <c r="F30" s="170" t="s">
        <v>684</v>
      </c>
      <c r="M30" s="677" t="s">
        <v>886</v>
      </c>
      <c r="N30" s="677"/>
      <c r="O30" s="677"/>
      <c r="P30" s="677"/>
      <c r="Q30" s="677"/>
    </row>
    <row r="31" spans="1:17" ht="18.95" customHeight="1" thickBot="1" x14ac:dyDescent="0.25">
      <c r="B31" s="52" t="s">
        <v>95</v>
      </c>
      <c r="C31" s="52"/>
      <c r="D31" s="52"/>
      <c r="E31" s="52"/>
      <c r="J31" s="422"/>
    </row>
    <row r="32" spans="1:17" ht="30.6" customHeight="1" thickBot="1" x14ac:dyDescent="0.25">
      <c r="A32" s="423">
        <v>4</v>
      </c>
      <c r="B32" s="679" t="s">
        <v>982</v>
      </c>
      <c r="C32" s="680"/>
      <c r="D32" s="680"/>
      <c r="E32" s="680"/>
      <c r="F32" s="681"/>
      <c r="G32" s="681"/>
      <c r="H32" s="408"/>
      <c r="I32" s="157" t="s">
        <v>91</v>
      </c>
    </row>
    <row r="33" spans="1:11" x14ac:dyDescent="0.2">
      <c r="B33" s="52"/>
      <c r="C33" s="52"/>
      <c r="D33" s="52"/>
      <c r="E33" s="52"/>
      <c r="H33" s="410" t="s">
        <v>93</v>
      </c>
    </row>
    <row r="34" spans="1:11" x14ac:dyDescent="0.2">
      <c r="B34" s="52" t="s">
        <v>97</v>
      </c>
      <c r="C34" s="52"/>
      <c r="D34" s="52"/>
      <c r="E34" s="52"/>
      <c r="J34" s="422"/>
    </row>
    <row r="35" spans="1:11" ht="18" customHeight="1" x14ac:dyDescent="0.2">
      <c r="A35" s="157" t="s">
        <v>187</v>
      </c>
      <c r="J35" s="424">
        <f>ROUND(H23+H25+H28+H32,2)</f>
        <v>3.5</v>
      </c>
      <c r="K35" s="157" t="s">
        <v>91</v>
      </c>
    </row>
    <row r="36" spans="1:11" x14ac:dyDescent="0.2">
      <c r="J36" s="410" t="s">
        <v>94</v>
      </c>
    </row>
    <row r="37" spans="1:11" ht="18" customHeight="1" x14ac:dyDescent="0.2">
      <c r="A37" s="157" t="s">
        <v>188</v>
      </c>
      <c r="J37" s="425">
        <f>ROUND((IF(J10&lt;=0,J19,J10))*(J35/100),2)</f>
        <v>40118.26</v>
      </c>
    </row>
    <row r="38" spans="1:11" x14ac:dyDescent="0.2">
      <c r="J38" s="410" t="s">
        <v>96</v>
      </c>
    </row>
    <row r="39" spans="1:11" ht="18" customHeight="1" x14ac:dyDescent="0.2">
      <c r="A39" s="157" t="s">
        <v>189</v>
      </c>
      <c r="J39" s="425">
        <f>ROUND((IF(J10&lt;=0,J19,J10))+J37,2)</f>
        <v>1186354.32</v>
      </c>
    </row>
    <row r="40" spans="1:11" x14ac:dyDescent="0.2">
      <c r="J40" s="410" t="s">
        <v>98</v>
      </c>
    </row>
    <row r="41" spans="1:11" ht="18" customHeight="1" x14ac:dyDescent="0.2">
      <c r="A41" s="52" t="s">
        <v>983</v>
      </c>
      <c r="B41" s="52"/>
      <c r="C41" s="52"/>
      <c r="D41" s="52"/>
      <c r="E41" s="52"/>
      <c r="I41" s="426"/>
      <c r="J41" s="425">
        <f>'Lid Support Page 8'!E43</f>
        <v>1075458.05</v>
      </c>
    </row>
    <row r="42" spans="1:11" x14ac:dyDescent="0.2">
      <c r="J42" s="410" t="s">
        <v>99</v>
      </c>
    </row>
    <row r="43" spans="1:11" ht="18" customHeight="1" x14ac:dyDescent="0.2">
      <c r="A43" s="157" t="s">
        <v>190</v>
      </c>
      <c r="J43" s="425">
        <f>IF(J39-J41&lt;0,"In Violation",J39-J41)</f>
        <v>110896.27000000002</v>
      </c>
    </row>
    <row r="44" spans="1:11" x14ac:dyDescent="0.2">
      <c r="J44" s="410" t="s">
        <v>100</v>
      </c>
    </row>
    <row r="45" spans="1:11" ht="6" customHeight="1" thickBot="1" x14ac:dyDescent="0.25"/>
    <row r="46" spans="1:11" ht="18" customHeight="1" thickBot="1" x14ac:dyDescent="0.25">
      <c r="A46" s="427" t="s">
        <v>928</v>
      </c>
      <c r="B46" s="428"/>
      <c r="C46" s="428"/>
      <c r="D46" s="428"/>
      <c r="E46" s="428"/>
      <c r="F46" s="429"/>
      <c r="G46" s="429"/>
      <c r="H46" s="429"/>
      <c r="I46" s="429"/>
      <c r="J46" s="429"/>
      <c r="K46" s="430"/>
    </row>
    <row r="47" spans="1:11" ht="18.95" customHeight="1" x14ac:dyDescent="0.2">
      <c r="A47" s="676" t="s">
        <v>929</v>
      </c>
      <c r="B47" s="676"/>
      <c r="C47" s="676"/>
      <c r="D47" s="676"/>
      <c r="E47" s="676"/>
      <c r="F47" s="676"/>
      <c r="G47" s="676"/>
      <c r="H47" s="676"/>
      <c r="I47" s="676"/>
      <c r="J47" s="676"/>
      <c r="K47" s="676"/>
    </row>
    <row r="48" spans="1:11" x14ac:dyDescent="0.2">
      <c r="A48" s="217"/>
      <c r="B48" s="217"/>
      <c r="C48" s="217"/>
      <c r="D48" s="217"/>
      <c r="E48" s="217"/>
      <c r="F48" s="217"/>
      <c r="G48" s="217"/>
      <c r="H48" s="217"/>
      <c r="I48" s="217"/>
      <c r="J48" s="217"/>
      <c r="K48" s="217"/>
    </row>
    <row r="49" spans="1:11" x14ac:dyDescent="0.2">
      <c r="A49" s="217"/>
      <c r="B49" s="217"/>
      <c r="C49" s="217"/>
      <c r="D49" s="217"/>
      <c r="E49" s="217"/>
      <c r="F49" s="217"/>
      <c r="G49" s="217"/>
      <c r="H49" s="217"/>
      <c r="I49" s="217"/>
      <c r="J49" s="217"/>
      <c r="K49" s="217"/>
    </row>
    <row r="50" spans="1:11" x14ac:dyDescent="0.2">
      <c r="A50" s="180"/>
      <c r="B50" s="180"/>
      <c r="C50" s="180"/>
      <c r="D50" s="180"/>
      <c r="E50" s="180"/>
      <c r="F50" s="180"/>
      <c r="G50" s="180"/>
      <c r="H50" s="180"/>
      <c r="I50" s="180"/>
      <c r="J50" s="180"/>
      <c r="K50" s="180"/>
    </row>
    <row r="51" spans="1:11" x14ac:dyDescent="0.2">
      <c r="A51" s="180"/>
      <c r="B51" s="180"/>
      <c r="C51" s="180"/>
      <c r="D51" s="180"/>
      <c r="E51" s="180"/>
      <c r="F51" s="180"/>
      <c r="G51" s="180"/>
      <c r="H51" s="180"/>
      <c r="I51" s="180"/>
      <c r="J51" s="180"/>
      <c r="K51" s="180"/>
    </row>
    <row r="52" spans="1:11" x14ac:dyDescent="0.2">
      <c r="A52" s="180"/>
      <c r="B52" s="180"/>
      <c r="C52" s="180"/>
      <c r="D52" s="180"/>
      <c r="E52" s="180"/>
      <c r="F52" s="180"/>
      <c r="G52" s="180"/>
      <c r="H52" s="180"/>
      <c r="I52" s="180"/>
      <c r="J52" s="180"/>
      <c r="K52" s="180"/>
    </row>
    <row r="53" spans="1:11" x14ac:dyDescent="0.2">
      <c r="A53" s="180"/>
      <c r="B53" s="180"/>
      <c r="C53" s="180"/>
      <c r="D53" s="180"/>
      <c r="E53" s="180"/>
      <c r="F53" s="180"/>
      <c r="G53" s="180"/>
      <c r="H53" s="180"/>
      <c r="I53" s="180"/>
      <c r="J53" s="180"/>
      <c r="K53" s="180"/>
    </row>
    <row r="54" spans="1:11" x14ac:dyDescent="0.2">
      <c r="A54" s="180"/>
      <c r="B54" s="180"/>
      <c r="C54" s="180"/>
      <c r="D54" s="180"/>
      <c r="E54" s="180"/>
      <c r="F54" s="180"/>
      <c r="G54" s="180"/>
      <c r="H54" s="180"/>
      <c r="I54" s="180"/>
      <c r="J54" s="180"/>
      <c r="K54" s="180"/>
    </row>
    <row r="55" spans="1:11" x14ac:dyDescent="0.2">
      <c r="A55" s="180"/>
      <c r="B55" s="180"/>
      <c r="C55" s="180"/>
      <c r="D55" s="180"/>
      <c r="E55" s="180"/>
      <c r="F55" s="180"/>
      <c r="G55" s="180"/>
      <c r="H55" s="180"/>
      <c r="I55" s="180"/>
      <c r="J55" s="180"/>
      <c r="K55" s="180"/>
    </row>
    <row r="56" spans="1:11" x14ac:dyDescent="0.2">
      <c r="A56" s="180"/>
      <c r="B56" s="180"/>
      <c r="C56" s="180"/>
      <c r="D56" s="180"/>
      <c r="E56" s="180"/>
      <c r="F56" s="180"/>
      <c r="G56" s="180"/>
      <c r="H56" s="180"/>
      <c r="I56" s="180"/>
      <c r="J56" s="180"/>
      <c r="K56" s="180"/>
    </row>
    <row r="57" spans="1:11" x14ac:dyDescent="0.2">
      <c r="A57" s="180"/>
      <c r="B57" s="180"/>
      <c r="C57" s="180"/>
      <c r="D57" s="180"/>
      <c r="E57" s="180"/>
      <c r="F57" s="180"/>
      <c r="G57" s="180"/>
      <c r="H57" s="180"/>
      <c r="I57" s="180"/>
      <c r="J57" s="180"/>
      <c r="K57" s="180"/>
    </row>
    <row r="58" spans="1:11" x14ac:dyDescent="0.2">
      <c r="A58" s="180"/>
      <c r="B58" s="180"/>
      <c r="C58" s="180"/>
      <c r="D58" s="180"/>
      <c r="E58" s="180"/>
      <c r="F58" s="180"/>
      <c r="G58" s="180"/>
      <c r="H58" s="180"/>
      <c r="I58" s="180"/>
      <c r="J58" s="180"/>
      <c r="K58" s="180"/>
    </row>
    <row r="59" spans="1:11" x14ac:dyDescent="0.2">
      <c r="A59" s="180"/>
      <c r="B59" s="180"/>
      <c r="C59" s="180"/>
      <c r="D59" s="180"/>
      <c r="E59" s="180"/>
      <c r="F59" s="180"/>
      <c r="G59" s="180"/>
      <c r="H59" s="180"/>
      <c r="I59" s="180"/>
      <c r="J59" s="180"/>
      <c r="K59" s="180"/>
    </row>
    <row r="60" spans="1:11" x14ac:dyDescent="0.2">
      <c r="A60" s="180"/>
      <c r="B60" s="180"/>
      <c r="C60" s="180"/>
      <c r="D60" s="180"/>
      <c r="E60" s="180"/>
      <c r="F60" s="180"/>
      <c r="G60" s="180"/>
      <c r="H60" s="180"/>
      <c r="I60" s="180"/>
      <c r="J60" s="180"/>
      <c r="K60" s="180"/>
    </row>
    <row r="61" spans="1:11" x14ac:dyDescent="0.2">
      <c r="A61" s="180"/>
      <c r="B61" s="180"/>
      <c r="C61" s="180"/>
      <c r="D61" s="180"/>
      <c r="E61" s="180"/>
      <c r="F61" s="180"/>
      <c r="G61" s="180"/>
      <c r="H61" s="180"/>
      <c r="I61" s="180"/>
      <c r="J61" s="180"/>
      <c r="K61" s="180"/>
    </row>
    <row r="62" spans="1:11" x14ac:dyDescent="0.2">
      <c r="A62" s="180"/>
      <c r="B62" s="180"/>
      <c r="C62" s="180"/>
      <c r="D62" s="180"/>
      <c r="E62" s="180"/>
      <c r="F62" s="180"/>
      <c r="G62" s="180"/>
      <c r="H62" s="180"/>
      <c r="I62" s="180"/>
      <c r="J62" s="180"/>
      <c r="K62" s="180"/>
    </row>
    <row r="63" spans="1:11" x14ac:dyDescent="0.2">
      <c r="A63" s="180"/>
      <c r="B63" s="180"/>
      <c r="C63" s="180"/>
      <c r="D63" s="180"/>
      <c r="E63" s="180"/>
      <c r="F63" s="180"/>
      <c r="G63" s="180"/>
      <c r="H63" s="180"/>
      <c r="I63" s="180"/>
      <c r="J63" s="180"/>
      <c r="K63" s="180"/>
    </row>
    <row r="64" spans="1:11" x14ac:dyDescent="0.2">
      <c r="A64" s="180"/>
      <c r="B64" s="180"/>
      <c r="C64" s="180"/>
      <c r="D64" s="180"/>
      <c r="E64" s="180"/>
      <c r="F64" s="180"/>
      <c r="G64" s="180"/>
      <c r="H64" s="180"/>
      <c r="I64" s="180"/>
      <c r="J64" s="180"/>
      <c r="K64" s="180"/>
    </row>
    <row r="65" spans="1:11" x14ac:dyDescent="0.2">
      <c r="A65" s="180"/>
      <c r="B65" s="180"/>
      <c r="C65" s="180"/>
      <c r="D65" s="180"/>
      <c r="E65" s="180"/>
      <c r="F65" s="180"/>
      <c r="G65" s="180"/>
      <c r="H65" s="180"/>
      <c r="I65" s="180"/>
      <c r="J65" s="180"/>
      <c r="K65" s="180"/>
    </row>
    <row r="66" spans="1:11" x14ac:dyDescent="0.2">
      <c r="A66" s="180"/>
      <c r="B66" s="180"/>
      <c r="C66" s="180"/>
      <c r="D66" s="180"/>
      <c r="E66" s="180"/>
      <c r="F66" s="180"/>
      <c r="G66" s="180"/>
      <c r="H66" s="180"/>
      <c r="I66" s="180"/>
      <c r="J66" s="180"/>
      <c r="K66" s="180"/>
    </row>
    <row r="67" spans="1:11" x14ac:dyDescent="0.2">
      <c r="A67" s="180"/>
      <c r="B67" s="180"/>
      <c r="C67" s="180"/>
      <c r="D67" s="180"/>
      <c r="E67" s="180"/>
      <c r="F67" s="180"/>
      <c r="G67" s="180"/>
      <c r="H67" s="180"/>
      <c r="I67" s="180"/>
      <c r="J67" s="180"/>
      <c r="K67" s="180"/>
    </row>
    <row r="68" spans="1:11" x14ac:dyDescent="0.2">
      <c r="A68" s="180"/>
      <c r="B68" s="180"/>
      <c r="C68" s="180"/>
      <c r="D68" s="180"/>
      <c r="E68" s="180"/>
      <c r="F68" s="180"/>
      <c r="G68" s="180"/>
      <c r="H68" s="180"/>
      <c r="I68" s="180"/>
      <c r="J68" s="180"/>
      <c r="K68" s="180"/>
    </row>
    <row r="69" spans="1:11" x14ac:dyDescent="0.2">
      <c r="A69" s="180"/>
      <c r="B69" s="180"/>
      <c r="C69" s="180"/>
      <c r="D69" s="180"/>
      <c r="E69" s="180"/>
      <c r="F69" s="180"/>
      <c r="G69" s="180"/>
      <c r="H69" s="180"/>
      <c r="I69" s="180"/>
      <c r="J69" s="180"/>
      <c r="K69" s="180"/>
    </row>
    <row r="70" spans="1:11" x14ac:dyDescent="0.2">
      <c r="A70" s="180"/>
      <c r="B70" s="180"/>
      <c r="C70" s="180"/>
      <c r="D70" s="180"/>
      <c r="E70" s="180"/>
      <c r="F70" s="180"/>
      <c r="G70" s="180"/>
      <c r="H70" s="180"/>
      <c r="I70" s="180"/>
      <c r="J70" s="180"/>
      <c r="K70" s="180"/>
    </row>
  </sheetData>
  <sheetProtection algorithmName="SHA-512" hashValue="WyQAxYBVgp8rpfN40t7wU+WNYRgkym1GVp+lGn+919MY9reyBmu6pj0vL79+HwXdvuJ+02nboJ5HrK1HdSJZ1g==" saltValue="7+SFBCQGj6VcAn/mgxBp4w==" spinCount="100000" sheet="1" objects="1" scenarios="1"/>
  <mergeCells count="10">
    <mergeCell ref="A47:K47"/>
    <mergeCell ref="M30:Q30"/>
    <mergeCell ref="A1:K1"/>
    <mergeCell ref="B32:G32"/>
    <mergeCell ref="A6:K6"/>
    <mergeCell ref="A8:K8"/>
    <mergeCell ref="A9:K9"/>
    <mergeCell ref="A10:H10"/>
    <mergeCell ref="A12:K12"/>
    <mergeCell ref="A22:K22"/>
  </mergeCells>
  <phoneticPr fontId="0" type="noConversion"/>
  <printOptions horizontalCentered="1"/>
  <pageMargins left="0.25" right="0.25" top="0.5" bottom="0.5" header="0.5" footer="0.35"/>
  <pageSetup scale="95" firstPageNumber="9" orientation="portrait" useFirstPageNumber="1" r:id="rId1"/>
  <headerFooter alignWithMargins="0">
    <oddFooter>&amp;R&amp;"Arial,Bold"Page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election activeCell="M14" sqref="M14"/>
    </sheetView>
  </sheetViews>
  <sheetFormatPr defaultColWidth="9.140625" defaultRowHeight="12.75" x14ac:dyDescent="0.2"/>
  <cols>
    <col min="1" max="1" width="52.85546875" style="275" customWidth="1"/>
    <col min="2" max="2" width="23.5703125" style="275" customWidth="1"/>
    <col min="3" max="3" width="15.5703125" style="275" customWidth="1"/>
    <col min="4" max="6" width="9.140625" style="275"/>
    <col min="7" max="7" width="83.85546875" style="275" customWidth="1"/>
    <col min="8" max="8" width="17.5703125" style="275" customWidth="1"/>
    <col min="9" max="16384" width="9.140625" style="275"/>
  </cols>
  <sheetData>
    <row r="1" spans="1:7" ht="28.5" customHeight="1" x14ac:dyDescent="0.25">
      <c r="A1" s="697" t="str">
        <f>CONCATENATE('Basic Data Input'!B8," in ",'Basic Data Input'!B9," County")</f>
        <v>City of Plainview in Pierce County</v>
      </c>
      <c r="B1" s="697"/>
      <c r="C1" s="697"/>
      <c r="D1" s="292"/>
      <c r="E1" s="292"/>
      <c r="G1" s="293" t="s">
        <v>895</v>
      </c>
    </row>
    <row r="2" spans="1:7" ht="28.5" customHeight="1" x14ac:dyDescent="0.2">
      <c r="A2" s="698" t="s">
        <v>1058</v>
      </c>
      <c r="B2" s="698"/>
      <c r="C2" s="698"/>
      <c r="D2" s="294"/>
      <c r="E2" s="294"/>
      <c r="G2" s="295" t="s">
        <v>896</v>
      </c>
    </row>
    <row r="3" spans="1:7" x14ac:dyDescent="0.2">
      <c r="A3" s="298"/>
      <c r="B3" s="298"/>
      <c r="C3" s="298"/>
    </row>
    <row r="4" spans="1:7" ht="18" customHeight="1" thickBot="1" x14ac:dyDescent="0.25">
      <c r="A4" s="299" t="s">
        <v>897</v>
      </c>
      <c r="B4" s="299" t="s">
        <v>898</v>
      </c>
      <c r="C4" s="298"/>
      <c r="G4" s="296" t="s">
        <v>899</v>
      </c>
    </row>
    <row r="5" spans="1:7" ht="18" customHeight="1" thickTop="1" x14ac:dyDescent="0.2">
      <c r="B5" s="297"/>
      <c r="G5" s="274"/>
    </row>
    <row r="6" spans="1:7" ht="18" customHeight="1" x14ac:dyDescent="0.2">
      <c r="B6" s="297"/>
      <c r="G6" s="699" t="s">
        <v>906</v>
      </c>
    </row>
    <row r="7" spans="1:7" ht="18" customHeight="1" x14ac:dyDescent="0.2">
      <c r="B7" s="297"/>
      <c r="G7" s="699"/>
    </row>
    <row r="8" spans="1:7" ht="18" customHeight="1" x14ac:dyDescent="0.2">
      <c r="B8" s="297"/>
    </row>
    <row r="9" spans="1:7" ht="18" customHeight="1" x14ac:dyDescent="0.2">
      <c r="B9" s="297"/>
    </row>
    <row r="10" spans="1:7" ht="18" customHeight="1" x14ac:dyDescent="0.2">
      <c r="B10" s="297"/>
    </row>
    <row r="11" spans="1:7" ht="18" customHeight="1" x14ac:dyDescent="0.2">
      <c r="B11" s="297"/>
    </row>
    <row r="12" spans="1:7" ht="18" customHeight="1" x14ac:dyDescent="0.2">
      <c r="B12" s="297"/>
    </row>
    <row r="13" spans="1:7" ht="18" customHeight="1" x14ac:dyDescent="0.2">
      <c r="B13" s="297"/>
    </row>
    <row r="14" spans="1:7" ht="18" customHeight="1" x14ac:dyDescent="0.2">
      <c r="A14" s="274" t="s">
        <v>2</v>
      </c>
      <c r="B14" s="297"/>
    </row>
    <row r="15" spans="1:7" ht="18" customHeight="1" x14ac:dyDescent="0.2">
      <c r="B15" s="297"/>
    </row>
    <row r="16" spans="1:7" ht="18" customHeight="1" x14ac:dyDescent="0.2">
      <c r="B16" s="297"/>
    </row>
    <row r="17" spans="2:2" ht="18" customHeight="1" x14ac:dyDescent="0.2">
      <c r="B17" s="297"/>
    </row>
    <row r="18" spans="2:2" ht="18" customHeight="1" x14ac:dyDescent="0.2">
      <c r="B18" s="297"/>
    </row>
    <row r="19" spans="2:2" ht="18" customHeight="1" x14ac:dyDescent="0.2">
      <c r="B19" s="297"/>
    </row>
    <row r="20" spans="2:2" ht="18" customHeight="1" x14ac:dyDescent="0.2">
      <c r="B20" s="297"/>
    </row>
    <row r="21" spans="2:2" ht="18" customHeight="1" x14ac:dyDescent="0.2">
      <c r="B21" s="297"/>
    </row>
    <row r="22" spans="2:2" ht="18" customHeight="1" x14ac:dyDescent="0.2">
      <c r="B22" s="297"/>
    </row>
    <row r="23" spans="2:2" ht="18" customHeight="1" x14ac:dyDescent="0.2">
      <c r="B23" s="297"/>
    </row>
    <row r="24" spans="2:2" ht="18" customHeight="1" x14ac:dyDescent="0.2">
      <c r="B24" s="297"/>
    </row>
    <row r="25" spans="2:2" ht="18" customHeight="1" x14ac:dyDescent="0.2">
      <c r="B25" s="297"/>
    </row>
    <row r="26" spans="2:2" ht="18" customHeight="1" x14ac:dyDescent="0.2">
      <c r="B26" s="297"/>
    </row>
    <row r="27" spans="2:2" ht="18" customHeight="1" x14ac:dyDescent="0.2">
      <c r="B27" s="297"/>
    </row>
    <row r="28" spans="2:2" ht="18" customHeight="1" x14ac:dyDescent="0.2">
      <c r="B28" s="297"/>
    </row>
    <row r="29" spans="2:2" ht="18" customHeight="1" x14ac:dyDescent="0.2">
      <c r="B29" s="297"/>
    </row>
    <row r="30" spans="2:2" ht="18" customHeight="1" x14ac:dyDescent="0.2">
      <c r="B30" s="297"/>
    </row>
    <row r="31" spans="2:2" ht="18" customHeight="1" x14ac:dyDescent="0.2">
      <c r="B31" s="297"/>
    </row>
    <row r="32" spans="2:2" ht="18" customHeight="1" x14ac:dyDescent="0.2">
      <c r="B32" s="297"/>
    </row>
    <row r="33" spans="1:2" ht="18" customHeight="1" x14ac:dyDescent="0.2">
      <c r="B33" s="297"/>
    </row>
    <row r="34" spans="1:2" ht="18" customHeight="1" x14ac:dyDescent="0.2">
      <c r="B34" s="297"/>
    </row>
    <row r="35" spans="1:2" ht="18" customHeight="1" x14ac:dyDescent="0.2">
      <c r="B35" s="297"/>
    </row>
    <row r="36" spans="1:2" ht="18" customHeight="1" x14ac:dyDescent="0.2">
      <c r="B36" s="297"/>
    </row>
    <row r="37" spans="1:2" ht="18" customHeight="1" thickBot="1" x14ac:dyDescent="0.25">
      <c r="A37" s="300" t="s">
        <v>901</v>
      </c>
      <c r="B37" s="301">
        <f>SUM(B5:B36)</f>
        <v>0</v>
      </c>
    </row>
    <row r="38" spans="1:2" ht="18" customHeight="1" thickTop="1" x14ac:dyDescent="0.2">
      <c r="B38" s="297"/>
    </row>
    <row r="39" spans="1:2" ht="18" customHeight="1" x14ac:dyDescent="0.2">
      <c r="B39" s="297"/>
    </row>
    <row r="40" spans="1:2" ht="18" customHeight="1" x14ac:dyDescent="0.2">
      <c r="B40" s="297"/>
    </row>
    <row r="41" spans="1:2" ht="18" customHeight="1" x14ac:dyDescent="0.2">
      <c r="B41" s="297"/>
    </row>
    <row r="42" spans="1:2" ht="18" customHeight="1" x14ac:dyDescent="0.2">
      <c r="B42" s="297"/>
    </row>
    <row r="43" spans="1:2" ht="18" customHeight="1" x14ac:dyDescent="0.2">
      <c r="B43" s="297"/>
    </row>
    <row r="44" spans="1:2" ht="18" customHeight="1" x14ac:dyDescent="0.2">
      <c r="B44" s="297"/>
    </row>
  </sheetData>
  <sheetProtection sheet="1" objects="1" scenarios="1"/>
  <mergeCells count="3">
    <mergeCell ref="A1:C1"/>
    <mergeCell ref="A2:C2"/>
    <mergeCell ref="G6:G7"/>
  </mergeCells>
  <pageMargins left="0.7" right="0.7" top="0.75" bottom="0.75" header="0.3" footer="0.3"/>
  <pageSetup orientation="portrait" horizontalDpi="4294967295" verticalDpi="4294967295" r:id="rId1"/>
  <headerFooter>
    <oddFooter>&amp;R&amp;"Arial,Bold"Page 10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opLeftCell="A19" workbookViewId="0">
      <selection activeCell="E27" sqref="E27"/>
    </sheetView>
  </sheetViews>
  <sheetFormatPr defaultColWidth="8.7109375" defaultRowHeight="12.75" x14ac:dyDescent="0.2"/>
  <cols>
    <col min="1" max="1" width="2.42578125" style="213" customWidth="1"/>
    <col min="2" max="2" width="49.42578125" style="213" customWidth="1"/>
    <col min="3" max="3" width="4.140625" style="213" customWidth="1"/>
    <col min="4" max="4" width="18.42578125" style="213" customWidth="1"/>
    <col min="5" max="5" width="20.140625" style="213" customWidth="1"/>
    <col min="6" max="6" width="4.42578125" style="213" customWidth="1"/>
    <col min="7" max="7" width="104.7109375" style="213" customWidth="1"/>
    <col min="8" max="8" width="13.5703125" style="213" customWidth="1"/>
    <col min="9" max="9" width="15.5703125" style="213" customWidth="1"/>
    <col min="10" max="10" width="18" style="213" customWidth="1"/>
    <col min="11" max="11" width="18.5703125" style="213" customWidth="1"/>
    <col min="12" max="13" width="8.7109375" style="213"/>
    <col min="14" max="14" width="8" style="213" customWidth="1"/>
    <col min="15" max="16384" width="8.7109375" style="213"/>
  </cols>
  <sheetData>
    <row r="1" spans="1:15" ht="26.1" customHeight="1" x14ac:dyDescent="0.2">
      <c r="A1" s="700" t="s">
        <v>103</v>
      </c>
      <c r="B1" s="700"/>
      <c r="C1" s="700"/>
      <c r="D1" s="700"/>
      <c r="E1" s="700"/>
      <c r="F1" s="700"/>
      <c r="G1" s="369" t="s">
        <v>828</v>
      </c>
      <c r="H1" s="334"/>
      <c r="I1" s="334"/>
      <c r="J1" s="334"/>
      <c r="K1" s="334"/>
    </row>
    <row r="2" spans="1:15" ht="26.1" customHeight="1" x14ac:dyDescent="0.2">
      <c r="A2" s="701" t="str">
        <f>CONCATENATE('Basic Data Input'!B8," in ",'Basic Data Input'!B9," County")</f>
        <v>City of Plainview in Pierce County</v>
      </c>
      <c r="B2" s="701"/>
      <c r="C2" s="701"/>
      <c r="D2" s="701"/>
      <c r="E2" s="701"/>
      <c r="F2" s="701"/>
      <c r="H2" s="334"/>
      <c r="I2" s="334"/>
      <c r="J2" s="334"/>
      <c r="K2" s="334"/>
    </row>
    <row r="3" spans="1:15" ht="26.1" customHeight="1" x14ac:dyDescent="0.2">
      <c r="A3" s="370"/>
      <c r="B3" s="370"/>
      <c r="C3" s="370"/>
      <c r="D3" s="370"/>
      <c r="E3" s="370"/>
      <c r="F3" s="370"/>
      <c r="H3" s="334"/>
      <c r="I3" s="334"/>
      <c r="J3" s="334"/>
      <c r="K3" s="334"/>
    </row>
    <row r="4" spans="1:15" x14ac:dyDescent="0.2">
      <c r="A4" s="371" t="s">
        <v>949</v>
      </c>
      <c r="B4" s="371"/>
      <c r="C4" s="372"/>
      <c r="D4" s="335"/>
      <c r="E4" s="335"/>
      <c r="F4" s="334"/>
      <c r="G4" s="334"/>
      <c r="H4" s="334"/>
      <c r="I4" s="334"/>
      <c r="J4" s="334"/>
      <c r="K4" s="334"/>
    </row>
    <row r="5" spans="1:15" ht="18" customHeight="1" x14ac:dyDescent="0.2">
      <c r="A5" s="336" t="s">
        <v>943</v>
      </c>
      <c r="B5" s="336"/>
      <c r="C5" s="337" t="s">
        <v>163</v>
      </c>
      <c r="E5" s="338">
        <f>'Cover- Page 1'!B14</f>
        <v>400874.05</v>
      </c>
      <c r="F5" s="339"/>
      <c r="G5" s="333"/>
      <c r="H5" s="339"/>
      <c r="I5" s="339"/>
      <c r="J5" s="339"/>
      <c r="K5" s="339"/>
    </row>
    <row r="6" spans="1:15" ht="18" customHeight="1" x14ac:dyDescent="0.2">
      <c r="A6" s="340"/>
      <c r="B6" s="336" t="s">
        <v>944</v>
      </c>
      <c r="C6" s="337" t="s">
        <v>164</v>
      </c>
      <c r="D6" s="341">
        <v>0</v>
      </c>
      <c r="F6" s="339"/>
      <c r="G6" s="373" t="s">
        <v>965</v>
      </c>
      <c r="H6" s="339"/>
      <c r="I6" s="339"/>
      <c r="J6" s="339"/>
      <c r="K6" s="339"/>
    </row>
    <row r="7" spans="1:15" ht="18" customHeight="1" x14ac:dyDescent="0.2">
      <c r="A7" s="340"/>
      <c r="B7" s="336" t="s">
        <v>945</v>
      </c>
      <c r="C7" s="337" t="s">
        <v>165</v>
      </c>
      <c r="D7" s="341">
        <v>0</v>
      </c>
      <c r="F7" s="339"/>
      <c r="G7" s="373" t="s">
        <v>957</v>
      </c>
      <c r="H7" s="339"/>
      <c r="I7" s="339"/>
      <c r="J7" s="339"/>
      <c r="K7" s="339"/>
    </row>
    <row r="8" spans="1:15" ht="27" customHeight="1" x14ac:dyDescent="0.2">
      <c r="A8" s="340"/>
      <c r="B8" s="336" t="s">
        <v>84</v>
      </c>
      <c r="C8" s="337" t="s">
        <v>92</v>
      </c>
      <c r="D8" s="341">
        <v>75775</v>
      </c>
      <c r="F8" s="339"/>
      <c r="G8" s="373" t="s">
        <v>958</v>
      </c>
      <c r="H8" s="339"/>
      <c r="I8" s="339"/>
      <c r="J8" s="339"/>
      <c r="K8" s="339"/>
    </row>
    <row r="9" spans="1:15" ht="18" customHeight="1" x14ac:dyDescent="0.2">
      <c r="A9" s="340"/>
      <c r="B9" s="336" t="s">
        <v>946</v>
      </c>
      <c r="C9" s="337" t="s">
        <v>93</v>
      </c>
      <c r="D9" s="341">
        <v>0</v>
      </c>
      <c r="F9" s="339"/>
      <c r="G9" s="373" t="s">
        <v>959</v>
      </c>
      <c r="H9" s="339"/>
      <c r="I9" s="339"/>
      <c r="J9" s="339"/>
      <c r="K9" s="339"/>
    </row>
    <row r="10" spans="1:15" ht="18" customHeight="1" x14ac:dyDescent="0.2">
      <c r="A10" s="342"/>
      <c r="B10" s="336" t="s">
        <v>1015</v>
      </c>
      <c r="C10" s="337" t="s">
        <v>94</v>
      </c>
      <c r="D10" s="343">
        <v>0</v>
      </c>
      <c r="F10" s="339"/>
      <c r="G10" s="374" t="s">
        <v>1016</v>
      </c>
      <c r="H10" s="339"/>
      <c r="I10" s="339"/>
      <c r="J10" s="339"/>
      <c r="K10" s="339"/>
    </row>
    <row r="11" spans="1:15" ht="18" customHeight="1" x14ac:dyDescent="0.2">
      <c r="A11" s="336" t="s">
        <v>942</v>
      </c>
      <c r="B11" s="336"/>
      <c r="C11" s="337" t="s">
        <v>96</v>
      </c>
      <c r="E11" s="344">
        <f>SUM(D6:D10)</f>
        <v>75775</v>
      </c>
      <c r="F11" s="339"/>
      <c r="G11" s="374" t="s">
        <v>962</v>
      </c>
      <c r="H11" s="339"/>
      <c r="I11" s="339"/>
      <c r="J11" s="339"/>
      <c r="K11" s="339"/>
    </row>
    <row r="12" spans="1:15" ht="18" customHeight="1" x14ac:dyDescent="0.2">
      <c r="A12" s="336" t="s">
        <v>961</v>
      </c>
      <c r="B12" s="336"/>
      <c r="C12" s="337" t="s">
        <v>98</v>
      </c>
      <c r="E12" s="338">
        <f>E5-E11</f>
        <v>325099.05</v>
      </c>
      <c r="F12" s="339"/>
      <c r="G12" s="373" t="s">
        <v>963</v>
      </c>
      <c r="H12" s="339"/>
      <c r="I12" s="339"/>
      <c r="J12" s="339"/>
      <c r="K12" s="339"/>
    </row>
    <row r="13" spans="1:15" ht="18" customHeight="1" x14ac:dyDescent="0.2">
      <c r="A13" s="336" t="s">
        <v>913</v>
      </c>
      <c r="B13" s="336"/>
      <c r="C13" s="337" t="s">
        <v>99</v>
      </c>
      <c r="E13" s="345">
        <f>'Cover- Page 1'!B17</f>
        <v>65019846</v>
      </c>
      <c r="F13" s="339"/>
      <c r="G13" s="340"/>
      <c r="H13" s="339"/>
      <c r="I13" s="339"/>
      <c r="J13" s="339"/>
      <c r="K13" s="339"/>
    </row>
    <row r="14" spans="1:15" ht="18" customHeight="1" x14ac:dyDescent="0.2">
      <c r="A14" s="336" t="s">
        <v>947</v>
      </c>
      <c r="B14" s="336"/>
      <c r="C14" s="337" t="s">
        <v>100</v>
      </c>
      <c r="E14" s="346">
        <f>(E12/E13)*100</f>
        <v>0.49999972316144825</v>
      </c>
      <c r="F14" s="339"/>
      <c r="G14" s="340" t="s">
        <v>964</v>
      </c>
      <c r="H14" s="339"/>
      <c r="I14" s="339"/>
      <c r="J14" s="339"/>
      <c r="K14" s="339"/>
    </row>
    <row r="15" spans="1:15" ht="18" customHeight="1" x14ac:dyDescent="0.2">
      <c r="A15" s="347" t="s">
        <v>948</v>
      </c>
      <c r="B15" s="347"/>
      <c r="C15" s="348"/>
      <c r="D15" s="341"/>
      <c r="E15" s="349"/>
      <c r="G15" s="340"/>
    </row>
    <row r="16" spans="1:15" s="351" customFormat="1" ht="18" customHeight="1" x14ac:dyDescent="0.2">
      <c r="A16" s="350"/>
      <c r="B16" s="347" t="s">
        <v>950</v>
      </c>
      <c r="C16" s="337" t="s">
        <v>101</v>
      </c>
      <c r="E16" s="352">
        <v>0</v>
      </c>
      <c r="F16" s="353"/>
      <c r="G16" s="375" t="s">
        <v>953</v>
      </c>
      <c r="H16" s="353"/>
      <c r="N16" s="332"/>
      <c r="O16" s="366"/>
    </row>
    <row r="17" spans="1:15" s="351" customFormat="1" ht="18" customHeight="1" x14ac:dyDescent="0.2">
      <c r="A17" s="350"/>
      <c r="B17" s="347" t="s">
        <v>951</v>
      </c>
      <c r="C17" s="337" t="s">
        <v>102</v>
      </c>
      <c r="E17" s="352">
        <v>0</v>
      </c>
      <c r="F17" s="353"/>
      <c r="G17" s="375" t="s">
        <v>954</v>
      </c>
      <c r="H17" s="353"/>
      <c r="N17" s="332"/>
      <c r="O17" s="366"/>
    </row>
    <row r="18" spans="1:15" s="351" customFormat="1" ht="18" customHeight="1" x14ac:dyDescent="0.2">
      <c r="A18" s="350"/>
      <c r="B18" s="347" t="s">
        <v>952</v>
      </c>
      <c r="C18" s="337" t="s">
        <v>166</v>
      </c>
      <c r="E18" s="352">
        <v>0</v>
      </c>
      <c r="F18" s="353"/>
      <c r="G18" s="375" t="s">
        <v>955</v>
      </c>
      <c r="H18" s="353"/>
      <c r="N18" s="332"/>
      <c r="O18" s="366"/>
    </row>
    <row r="19" spans="1:15" s="351" customFormat="1" ht="18" customHeight="1" x14ac:dyDescent="0.2">
      <c r="A19" s="350"/>
      <c r="B19" s="347" t="s">
        <v>966</v>
      </c>
      <c r="C19" s="337" t="s">
        <v>167</v>
      </c>
      <c r="D19" s="431"/>
      <c r="E19" s="354"/>
      <c r="F19" s="353"/>
      <c r="G19" s="375" t="s">
        <v>968</v>
      </c>
      <c r="H19" s="353"/>
      <c r="N19" s="332"/>
      <c r="O19" s="366"/>
    </row>
    <row r="20" spans="1:15" s="351" customFormat="1" ht="18" customHeight="1" x14ac:dyDescent="0.2">
      <c r="A20" s="350"/>
      <c r="B20" s="347" t="s">
        <v>1007</v>
      </c>
      <c r="C20" s="337" t="s">
        <v>168</v>
      </c>
      <c r="D20" s="355">
        <v>0</v>
      </c>
      <c r="E20" s="354">
        <f>IF(D20=0,0,ROUND(((D19/E13)*D20),6))</f>
        <v>0</v>
      </c>
      <c r="F20" s="353"/>
      <c r="G20" s="356" t="s">
        <v>1008</v>
      </c>
      <c r="H20" s="353"/>
      <c r="N20" s="332"/>
      <c r="O20" s="366"/>
    </row>
    <row r="21" spans="1:15" s="351" customFormat="1" ht="18" customHeight="1" x14ac:dyDescent="0.2">
      <c r="A21" s="350"/>
      <c r="B21" s="347" t="s">
        <v>960</v>
      </c>
      <c r="C21" s="337" t="s">
        <v>169</v>
      </c>
      <c r="E21" s="352">
        <v>0</v>
      </c>
      <c r="F21" s="353"/>
      <c r="G21" s="356"/>
      <c r="H21" s="353"/>
      <c r="N21" s="332"/>
      <c r="O21" s="366"/>
    </row>
    <row r="22" spans="1:15" s="351" customFormat="1" ht="14.45" customHeight="1" thickBot="1" x14ac:dyDescent="0.25">
      <c r="A22" s="347" t="s">
        <v>937</v>
      </c>
      <c r="B22" s="350"/>
      <c r="C22" s="432" t="s">
        <v>172</v>
      </c>
      <c r="E22" s="357">
        <f>SUM(E14:E21)</f>
        <v>0.49999972316144825</v>
      </c>
      <c r="F22" s="434" t="s">
        <v>58</v>
      </c>
      <c r="G22" s="374" t="s">
        <v>967</v>
      </c>
      <c r="H22" s="353"/>
      <c r="N22" s="332"/>
      <c r="O22" s="366"/>
    </row>
    <row r="23" spans="1:15" s="351" customFormat="1" ht="14.45" customHeight="1" thickTop="1" x14ac:dyDescent="0.2">
      <c r="E23" s="358"/>
      <c r="F23" s="353"/>
      <c r="G23" s="358"/>
      <c r="H23" s="353"/>
      <c r="N23" s="332"/>
      <c r="O23" s="366"/>
    </row>
    <row r="24" spans="1:15" s="351" customFormat="1" ht="14.45" customHeight="1" x14ac:dyDescent="0.2">
      <c r="A24" s="376" t="s">
        <v>938</v>
      </c>
      <c r="B24" s="377"/>
      <c r="E24" s="358"/>
      <c r="F24" s="353"/>
      <c r="G24" s="358"/>
      <c r="H24" s="353"/>
      <c r="N24" s="332"/>
      <c r="O24" s="366"/>
    </row>
    <row r="25" spans="1:15" s="351" customFormat="1" ht="18" customHeight="1" x14ac:dyDescent="0.2">
      <c r="A25" s="359" t="s">
        <v>939</v>
      </c>
      <c r="C25" s="432" t="s">
        <v>984</v>
      </c>
      <c r="E25" s="360">
        <v>0.45</v>
      </c>
      <c r="F25" s="353"/>
      <c r="G25" s="358"/>
      <c r="H25" s="353"/>
      <c r="N25" s="332"/>
      <c r="O25" s="366"/>
    </row>
    <row r="26" spans="1:15" s="351" customFormat="1" ht="18" customHeight="1" x14ac:dyDescent="0.2">
      <c r="A26" s="359" t="s">
        <v>940</v>
      </c>
      <c r="C26" s="432" t="s">
        <v>174</v>
      </c>
      <c r="D26" s="431">
        <v>43546</v>
      </c>
      <c r="E26" s="435">
        <f>MIN(0.05,IFERROR(ROUND(((D26/E13)*100),6),0))</f>
        <v>0.05</v>
      </c>
      <c r="F26" s="353"/>
      <c r="G26" s="356" t="s">
        <v>969</v>
      </c>
      <c r="H26" s="353"/>
      <c r="N26" s="332"/>
      <c r="O26" s="366"/>
    </row>
    <row r="27" spans="1:15" s="351" customFormat="1" ht="18" customHeight="1" thickBot="1" x14ac:dyDescent="0.25">
      <c r="A27" s="359" t="s">
        <v>941</v>
      </c>
      <c r="C27" s="432" t="s">
        <v>175</v>
      </c>
      <c r="E27" s="361">
        <f>SUM(E25:E26)</f>
        <v>0.5</v>
      </c>
      <c r="F27" s="434" t="s">
        <v>59</v>
      </c>
      <c r="G27" s="433"/>
      <c r="H27" s="353"/>
      <c r="N27" s="332"/>
      <c r="O27" s="366"/>
    </row>
    <row r="28" spans="1:15" s="351" customFormat="1" ht="14.45" customHeight="1" thickTop="1" x14ac:dyDescent="0.2">
      <c r="E28" s="362"/>
      <c r="F28" s="378"/>
      <c r="G28" s="353"/>
      <c r="H28" s="353"/>
      <c r="N28" s="332"/>
      <c r="O28" s="366"/>
    </row>
    <row r="29" spans="1:15" s="351" customFormat="1" ht="14.45" customHeight="1" x14ac:dyDescent="0.2">
      <c r="A29" s="351" t="s">
        <v>986</v>
      </c>
      <c r="B29" s="436"/>
      <c r="C29" s="432" t="s">
        <v>176</v>
      </c>
      <c r="E29" s="352">
        <v>0</v>
      </c>
      <c r="F29" s="433" t="s">
        <v>1113</v>
      </c>
      <c r="G29" s="353" t="s">
        <v>988</v>
      </c>
      <c r="H29" s="353"/>
      <c r="N29" s="382"/>
      <c r="O29" s="366"/>
    </row>
    <row r="30" spans="1:15" s="351" customFormat="1" ht="14.45" customHeight="1" x14ac:dyDescent="0.2">
      <c r="E30" s="362"/>
      <c r="F30" s="378"/>
      <c r="G30" s="353"/>
      <c r="H30" s="353"/>
      <c r="N30" s="382"/>
      <c r="O30" s="366"/>
    </row>
    <row r="31" spans="1:15" x14ac:dyDescent="0.2">
      <c r="A31" s="242"/>
      <c r="B31" s="242"/>
      <c r="C31" s="242"/>
      <c r="D31" s="242"/>
      <c r="E31" s="242"/>
      <c r="F31" s="242"/>
      <c r="G31" s="242"/>
      <c r="H31" s="242"/>
      <c r="I31" s="242"/>
      <c r="J31" s="242"/>
      <c r="K31" s="242"/>
      <c r="N31" s="332"/>
    </row>
    <row r="32" spans="1:15" ht="36.6" customHeight="1" x14ac:dyDescent="0.2">
      <c r="A32" s="363" t="s">
        <v>985</v>
      </c>
      <c r="B32" s="236"/>
      <c r="C32" s="349"/>
      <c r="D32" s="349"/>
      <c r="E32" s="349"/>
      <c r="F32" s="349"/>
      <c r="G32" s="242"/>
      <c r="H32" s="242"/>
      <c r="I32" s="242"/>
      <c r="J32" s="242"/>
      <c r="K32" s="242"/>
      <c r="N32" s="332"/>
    </row>
    <row r="33" spans="1:14" ht="37.5" customHeight="1" x14ac:dyDescent="0.2">
      <c r="A33" s="625" t="s">
        <v>970</v>
      </c>
      <c r="B33" s="625"/>
      <c r="C33" s="625"/>
      <c r="D33" s="625"/>
      <c r="E33" s="625"/>
      <c r="F33" s="625"/>
      <c r="G33" s="242"/>
      <c r="H33" s="242"/>
      <c r="I33" s="242"/>
      <c r="J33" s="242"/>
      <c r="K33" s="242"/>
      <c r="N33" s="332"/>
    </row>
    <row r="34" spans="1:14" ht="50.45" customHeight="1" x14ac:dyDescent="0.2">
      <c r="A34" s="702" t="s">
        <v>956</v>
      </c>
      <c r="B34" s="702"/>
      <c r="C34" s="702"/>
      <c r="D34" s="702"/>
      <c r="E34" s="702"/>
      <c r="F34" s="702"/>
      <c r="G34" s="242"/>
      <c r="H34" s="242"/>
      <c r="I34" s="242"/>
      <c r="J34" s="242"/>
      <c r="K34" s="242"/>
      <c r="N34" s="332"/>
    </row>
    <row r="35" spans="1:14" s="351" customFormat="1" ht="66.95" customHeight="1" x14ac:dyDescent="0.2">
      <c r="A35" s="702" t="s">
        <v>987</v>
      </c>
      <c r="B35" s="702"/>
      <c r="C35" s="702"/>
      <c r="D35" s="702"/>
      <c r="E35" s="702"/>
      <c r="F35" s="702"/>
      <c r="G35" s="364"/>
      <c r="H35" s="364"/>
      <c r="I35" s="364"/>
      <c r="J35" s="364"/>
      <c r="K35" s="365"/>
      <c r="N35" s="332"/>
    </row>
    <row r="36" spans="1:14" s="351" customFormat="1" x14ac:dyDescent="0.2">
      <c r="A36" s="364"/>
      <c r="B36" s="364"/>
      <c r="C36" s="364"/>
      <c r="D36" s="364"/>
      <c r="E36" s="364"/>
      <c r="F36" s="364"/>
      <c r="G36" s="364"/>
      <c r="H36" s="364"/>
      <c r="I36" s="364"/>
      <c r="J36" s="364"/>
      <c r="K36" s="365"/>
      <c r="N36" s="366"/>
    </row>
    <row r="37" spans="1:14" x14ac:dyDescent="0.2">
      <c r="A37" s="351"/>
      <c r="B37" s="351"/>
      <c r="C37" s="351"/>
      <c r="D37" s="351"/>
      <c r="E37" s="351"/>
      <c r="F37" s="351"/>
      <c r="G37" s="351"/>
      <c r="H37" s="242"/>
      <c r="I37" s="242"/>
      <c r="J37" s="242"/>
      <c r="K37" s="242"/>
    </row>
    <row r="38" spans="1:14" x14ac:dyDescent="0.2">
      <c r="A38" s="379"/>
      <c r="B38" s="364"/>
      <c r="C38" s="379"/>
      <c r="D38" s="351"/>
      <c r="E38" s="351"/>
      <c r="F38" s="351"/>
      <c r="G38" s="351"/>
      <c r="H38" s="380"/>
      <c r="I38" s="381"/>
      <c r="J38" s="381"/>
      <c r="K38" s="380"/>
    </row>
    <row r="39" spans="1:14" ht="12.95" customHeight="1" x14ac:dyDescent="0.2">
      <c r="B39" s="367"/>
      <c r="C39" s="367"/>
      <c r="D39" s="367"/>
      <c r="E39" s="367"/>
      <c r="F39" s="367"/>
      <c r="G39" s="367"/>
      <c r="H39" s="367"/>
      <c r="I39" s="367"/>
      <c r="J39" s="367"/>
      <c r="K39" s="367"/>
      <c r="N39" s="368"/>
    </row>
    <row r="40" spans="1:14" x14ac:dyDescent="0.2">
      <c r="A40" s="367"/>
      <c r="B40" s="367"/>
      <c r="C40" s="367"/>
      <c r="D40" s="367"/>
      <c r="E40" s="367"/>
      <c r="F40" s="367"/>
      <c r="G40" s="367"/>
      <c r="H40" s="367"/>
      <c r="I40" s="367"/>
      <c r="J40" s="367"/>
      <c r="K40" s="367"/>
    </row>
    <row r="41" spans="1:14" ht="12.75" customHeight="1" x14ac:dyDescent="0.2">
      <c r="A41" s="367"/>
      <c r="B41" s="367"/>
      <c r="C41" s="367"/>
      <c r="D41" s="367"/>
      <c r="E41" s="367"/>
      <c r="F41" s="367"/>
      <c r="G41" s="367"/>
      <c r="H41" s="367"/>
      <c r="I41" s="367"/>
      <c r="J41" s="367"/>
      <c r="K41" s="367"/>
    </row>
    <row r="42" spans="1:14" ht="15" customHeight="1" x14ac:dyDescent="0.2">
      <c r="A42" s="367"/>
      <c r="B42" s="367"/>
      <c r="C42" s="367"/>
      <c r="D42" s="367"/>
      <c r="E42" s="367"/>
      <c r="F42" s="367"/>
      <c r="G42" s="367"/>
      <c r="H42" s="367"/>
      <c r="I42" s="367"/>
      <c r="J42" s="367"/>
      <c r="K42" s="367"/>
    </row>
    <row r="43" spans="1:14" x14ac:dyDescent="0.2">
      <c r="A43" s="242"/>
      <c r="B43" s="242"/>
      <c r="C43" s="242"/>
      <c r="D43" s="242"/>
      <c r="E43" s="242"/>
      <c r="F43" s="242"/>
    </row>
    <row r="44" spans="1:14" x14ac:dyDescent="0.2">
      <c r="A44" s="332"/>
      <c r="B44" s="332"/>
      <c r="C44" s="242"/>
      <c r="D44" s="242"/>
      <c r="E44" s="242"/>
      <c r="F44" s="242"/>
    </row>
    <row r="45" spans="1:14" x14ac:dyDescent="0.2">
      <c r="A45" s="332"/>
      <c r="B45" s="332"/>
      <c r="C45" s="242"/>
      <c r="D45" s="242"/>
      <c r="E45" s="242"/>
      <c r="F45" s="242"/>
    </row>
    <row r="46" spans="1:14" x14ac:dyDescent="0.2">
      <c r="C46" s="242"/>
      <c r="D46" s="242"/>
      <c r="E46" s="242"/>
      <c r="F46" s="242"/>
    </row>
    <row r="47" spans="1:14" x14ac:dyDescent="0.2">
      <c r="N47" s="368"/>
    </row>
    <row r="48" spans="1:14" x14ac:dyDescent="0.2">
      <c r="N48" s="368"/>
    </row>
  </sheetData>
  <sheetProtection algorithmName="SHA-512" hashValue="cTpVDoNzqO/+WKODaSECESXIJunfXrV8qS3Qy4TUKrfio9dL0GQj1nTU8cQDEr00wHnP8jsys/3bym8HwGwf1g==" saltValue="B1Lj4lYHr7D44rbS7oz91Q==" spinCount="100000" sheet="1" objects="1" scenarios="1"/>
  <mergeCells count="5">
    <mergeCell ref="A1:F1"/>
    <mergeCell ref="A2:F2"/>
    <mergeCell ref="A33:F33"/>
    <mergeCell ref="A34:F34"/>
    <mergeCell ref="A35:F35"/>
  </mergeCells>
  <phoneticPr fontId="0" type="noConversion"/>
  <printOptions horizontalCentered="1"/>
  <pageMargins left="0.25" right="0.25" top="0.25" bottom="0.35" header="0.5" footer="0.35"/>
  <pageSetup scale="89" orientation="portrait" r:id="rId1"/>
  <headerFooter alignWithMargins="0">
    <oddFooter>&amp;R&amp;"Arial,Bold"Levy Limit Form - Page 11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7"/>
  <sheetViews>
    <sheetView topLeftCell="A4" workbookViewId="0">
      <selection activeCell="I26" sqref="I26"/>
    </sheetView>
  </sheetViews>
  <sheetFormatPr defaultColWidth="8.7109375" defaultRowHeight="12.75" x14ac:dyDescent="0.2"/>
  <cols>
    <col min="1" max="1" width="5.140625" style="236" customWidth="1"/>
    <col min="2" max="2" width="25.85546875" style="236" customWidth="1"/>
    <col min="3" max="3" width="1.42578125" style="236" bestFit="1" customWidth="1"/>
    <col min="4" max="4" width="25.85546875" style="236" customWidth="1"/>
    <col min="5" max="5" width="1.85546875" style="236" bestFit="1" customWidth="1"/>
    <col min="6" max="6" width="16.85546875" style="236" customWidth="1"/>
    <col min="7" max="7" width="2.42578125" style="236" bestFit="1" customWidth="1"/>
    <col min="8" max="8" width="3.140625" style="236" bestFit="1" customWidth="1"/>
    <col min="9" max="9" width="17.140625" style="236" customWidth="1"/>
    <col min="10" max="10" width="4.140625" style="236" customWidth="1"/>
    <col min="11" max="11" width="5.5703125" style="461" customWidth="1"/>
    <col min="12" max="12" width="2.85546875" style="236" customWidth="1"/>
    <col min="13" max="16384" width="8.7109375" style="236"/>
  </cols>
  <sheetData>
    <row r="1" spans="1:22" ht="30" customHeight="1" x14ac:dyDescent="0.2">
      <c r="A1" s="703" t="str">
        <f>CONCATENATE('Basic Data Input'!B8," in ",'Basic Data Input'!B9," County")</f>
        <v>City of Plainview in Pierce County</v>
      </c>
      <c r="B1" s="703"/>
      <c r="C1" s="703"/>
      <c r="D1" s="703"/>
      <c r="E1" s="703"/>
      <c r="F1" s="703"/>
      <c r="G1" s="703"/>
      <c r="H1" s="703"/>
      <c r="I1" s="703"/>
      <c r="J1" s="703"/>
      <c r="K1" s="458"/>
      <c r="M1" s="464" t="s">
        <v>1034</v>
      </c>
    </row>
    <row r="2" spans="1:22" ht="34.5" customHeight="1" x14ac:dyDescent="0.2">
      <c r="A2" s="707" t="s">
        <v>1124</v>
      </c>
      <c r="B2" s="708"/>
      <c r="C2" s="708"/>
      <c r="D2" s="708"/>
      <c r="E2" s="708"/>
      <c r="F2" s="708"/>
      <c r="G2" s="708"/>
      <c r="H2" s="708"/>
      <c r="I2" s="708"/>
      <c r="J2" s="708"/>
      <c r="K2" s="459"/>
      <c r="L2" s="457"/>
      <c r="M2" s="625" t="s">
        <v>1096</v>
      </c>
      <c r="N2" s="625"/>
      <c r="O2" s="625"/>
      <c r="P2" s="625"/>
      <c r="Q2" s="625"/>
      <c r="R2" s="625"/>
      <c r="S2" s="625"/>
      <c r="T2" s="625"/>
      <c r="U2" s="625"/>
      <c r="V2" s="625"/>
    </row>
    <row r="3" spans="1:22" ht="15.75" x14ac:dyDescent="0.2">
      <c r="A3" s="485" t="s">
        <v>723</v>
      </c>
      <c r="B3" s="486"/>
      <c r="C3" s="486"/>
      <c r="D3" s="486"/>
      <c r="E3" s="486"/>
      <c r="F3" s="486"/>
      <c r="G3" s="486"/>
      <c r="H3" s="486"/>
      <c r="I3" s="486"/>
      <c r="J3" s="486"/>
      <c r="K3" s="459"/>
      <c r="L3" s="457"/>
      <c r="M3" s="625"/>
      <c r="N3" s="625"/>
      <c r="O3" s="625"/>
      <c r="P3" s="625"/>
      <c r="Q3" s="625"/>
      <c r="R3" s="625"/>
      <c r="S3" s="625"/>
      <c r="T3" s="625"/>
      <c r="U3" s="625"/>
      <c r="V3" s="625"/>
    </row>
    <row r="4" spans="1:22" ht="33" customHeight="1" x14ac:dyDescent="0.2">
      <c r="A4" s="488"/>
      <c r="B4" s="704" t="s">
        <v>1077</v>
      </c>
      <c r="C4" s="705"/>
      <c r="D4" s="705"/>
      <c r="E4" s="705"/>
      <c r="F4" s="705"/>
      <c r="G4" s="705"/>
      <c r="H4" s="705"/>
      <c r="I4" s="705"/>
      <c r="J4" s="705"/>
      <c r="K4" s="460"/>
      <c r="L4" s="457"/>
      <c r="M4" s="625"/>
      <c r="N4" s="625"/>
      <c r="O4" s="625"/>
      <c r="P4" s="625"/>
      <c r="Q4" s="625"/>
      <c r="R4" s="625"/>
      <c r="S4" s="625"/>
      <c r="T4" s="625"/>
      <c r="U4" s="625"/>
      <c r="V4" s="625"/>
    </row>
    <row r="5" spans="1:22" ht="15.75" x14ac:dyDescent="0.2">
      <c r="A5" s="486"/>
      <c r="B5" s="486"/>
      <c r="C5" s="486"/>
      <c r="D5" s="486"/>
      <c r="E5" s="486"/>
      <c r="F5" s="486"/>
      <c r="G5" s="486"/>
      <c r="H5" s="486"/>
      <c r="I5" s="486"/>
      <c r="J5" s="486"/>
      <c r="K5" s="459"/>
      <c r="L5" s="467" t="s">
        <v>1020</v>
      </c>
      <c r="M5" s="625" t="s">
        <v>1019</v>
      </c>
      <c r="N5" s="625"/>
      <c r="O5" s="625"/>
      <c r="P5" s="625"/>
      <c r="Q5" s="625"/>
      <c r="R5" s="625"/>
      <c r="S5" s="625"/>
      <c r="T5" s="625"/>
      <c r="U5" s="625"/>
      <c r="V5" s="625"/>
    </row>
    <row r="6" spans="1:22" ht="22.5" customHeight="1" x14ac:dyDescent="0.2">
      <c r="A6" s="709" t="s">
        <v>1125</v>
      </c>
      <c r="B6" s="709"/>
      <c r="C6" s="709"/>
      <c r="D6" s="709"/>
      <c r="E6" s="709"/>
      <c r="F6" s="709"/>
      <c r="G6" s="709"/>
      <c r="H6" s="709"/>
      <c r="I6" s="709"/>
      <c r="J6" s="709"/>
      <c r="L6" s="457"/>
      <c r="M6" s="625"/>
      <c r="N6" s="625"/>
      <c r="O6" s="625"/>
      <c r="P6" s="625"/>
      <c r="Q6" s="625"/>
      <c r="R6" s="625"/>
      <c r="S6" s="625"/>
      <c r="T6" s="625"/>
      <c r="U6" s="625"/>
      <c r="V6" s="625"/>
    </row>
    <row r="7" spans="1:22" ht="15" x14ac:dyDescent="0.2">
      <c r="A7" s="489" t="s">
        <v>1092</v>
      </c>
      <c r="B7" s="157"/>
      <c r="C7" s="157"/>
      <c r="D7" s="157"/>
      <c r="E7" s="157"/>
      <c r="F7" s="157"/>
      <c r="G7" s="157"/>
      <c r="H7" s="490" t="s">
        <v>163</v>
      </c>
      <c r="I7" s="491">
        <f>IF(A4="X","N/A",'Basic Data Input'!$B$14)</f>
        <v>344732</v>
      </c>
      <c r="J7" s="157"/>
      <c r="L7" s="467" t="s">
        <v>1020</v>
      </c>
      <c r="M7" s="625" t="s">
        <v>1130</v>
      </c>
      <c r="N7" s="625"/>
      <c r="O7" s="625"/>
      <c r="P7" s="625"/>
      <c r="Q7" s="625"/>
      <c r="R7" s="625"/>
      <c r="S7" s="625"/>
      <c r="T7" s="625"/>
      <c r="U7" s="625"/>
      <c r="V7" s="625"/>
    </row>
    <row r="8" spans="1:22" x14ac:dyDescent="0.2">
      <c r="A8" s="492" t="s">
        <v>1085</v>
      </c>
      <c r="B8" s="157"/>
      <c r="C8" s="157"/>
      <c r="D8" s="157"/>
      <c r="E8" s="157"/>
      <c r="F8" s="157"/>
      <c r="G8" s="157"/>
      <c r="H8" s="157"/>
      <c r="I8" s="157"/>
      <c r="J8" s="157"/>
      <c r="L8" s="457"/>
      <c r="M8" s="625"/>
      <c r="N8" s="625"/>
      <c r="O8" s="625"/>
      <c r="P8" s="625"/>
      <c r="Q8" s="625"/>
      <c r="R8" s="625"/>
      <c r="S8" s="625"/>
      <c r="T8" s="625"/>
      <c r="U8" s="625"/>
      <c r="V8" s="625"/>
    </row>
    <row r="9" spans="1:22" x14ac:dyDescent="0.2">
      <c r="A9" s="157"/>
      <c r="B9" s="157"/>
      <c r="C9" s="157"/>
      <c r="D9" s="157"/>
      <c r="E9" s="157"/>
      <c r="F9" s="157"/>
      <c r="G9" s="157"/>
      <c r="H9" s="157"/>
      <c r="I9" s="157"/>
      <c r="J9" s="157"/>
      <c r="L9" s="467" t="s">
        <v>1020</v>
      </c>
      <c r="M9" s="457" t="s">
        <v>1021</v>
      </c>
      <c r="N9" s="457"/>
      <c r="O9" s="457"/>
      <c r="P9" s="457"/>
      <c r="Q9" s="457"/>
      <c r="R9" s="457"/>
      <c r="S9" s="457"/>
      <c r="T9" s="457"/>
      <c r="U9" s="457"/>
      <c r="V9" s="457"/>
    </row>
    <row r="10" spans="1:22" ht="16.5" customHeight="1" x14ac:dyDescent="0.2">
      <c r="A10" s="489" t="s">
        <v>1083</v>
      </c>
      <c r="B10" s="157"/>
      <c r="C10" s="157"/>
      <c r="D10" s="157"/>
      <c r="E10" s="157"/>
      <c r="F10" s="493">
        <f>IF($A$4="x",0,2)</f>
        <v>2</v>
      </c>
      <c r="G10" s="157" t="s">
        <v>91</v>
      </c>
      <c r="H10" s="490" t="s">
        <v>164</v>
      </c>
      <c r="I10" s="494"/>
      <c r="J10" s="392"/>
      <c r="L10" s="467" t="s">
        <v>1020</v>
      </c>
      <c r="M10" s="625" t="s">
        <v>1022</v>
      </c>
      <c r="N10" s="625"/>
      <c r="O10" s="625"/>
      <c r="P10" s="625"/>
      <c r="Q10" s="625"/>
      <c r="R10" s="625"/>
      <c r="S10" s="625"/>
      <c r="T10" s="625"/>
      <c r="U10" s="625"/>
      <c r="V10" s="625"/>
    </row>
    <row r="11" spans="1:22" ht="12.6" customHeight="1" x14ac:dyDescent="0.2">
      <c r="A11" s="157"/>
      <c r="B11" s="157"/>
      <c r="C11" s="157"/>
      <c r="D11" s="157"/>
      <c r="E11" s="157"/>
      <c r="F11" s="157"/>
      <c r="G11" s="157"/>
      <c r="H11" s="157"/>
      <c r="I11" s="157"/>
      <c r="J11" s="157"/>
      <c r="L11" s="457"/>
      <c r="M11" s="625"/>
      <c r="N11" s="625"/>
      <c r="O11" s="625"/>
      <c r="P11" s="625"/>
      <c r="Q11" s="625"/>
      <c r="R11" s="625"/>
      <c r="S11" s="625"/>
      <c r="T11" s="625"/>
      <c r="U11" s="625"/>
      <c r="V11" s="625"/>
    </row>
    <row r="12" spans="1:22" ht="18.600000000000001" customHeight="1" x14ac:dyDescent="0.2">
      <c r="A12" s="489" t="s">
        <v>1084</v>
      </c>
      <c r="B12" s="157"/>
      <c r="C12" s="157"/>
      <c r="D12" s="157"/>
      <c r="E12" s="157"/>
      <c r="F12" s="157"/>
      <c r="G12" s="157"/>
      <c r="H12" s="157"/>
      <c r="I12" s="157"/>
      <c r="J12" s="157"/>
      <c r="L12" s="457"/>
      <c r="M12" s="625"/>
      <c r="N12" s="625"/>
      <c r="O12" s="625"/>
      <c r="P12" s="625"/>
      <c r="Q12" s="625"/>
      <c r="R12" s="625"/>
      <c r="S12" s="625"/>
      <c r="T12" s="625"/>
      <c r="U12" s="625"/>
      <c r="V12" s="625"/>
    </row>
    <row r="13" spans="1:22" ht="18.95" customHeight="1" x14ac:dyDescent="0.2">
      <c r="A13" s="413"/>
      <c r="B13" s="495">
        <v>536525</v>
      </c>
      <c r="C13" s="412" t="s">
        <v>191</v>
      </c>
      <c r="D13" s="496">
        <v>48275702</v>
      </c>
      <c r="E13" s="157" t="s">
        <v>192</v>
      </c>
      <c r="F13" s="493">
        <f>IF(A4="x",0,ROUND(IF($D$13=0,0,$B$13/$D$13*100),2))</f>
        <v>1.1100000000000001</v>
      </c>
      <c r="G13" s="157" t="s">
        <v>91</v>
      </c>
      <c r="H13" s="490" t="s">
        <v>165</v>
      </c>
      <c r="I13" s="494"/>
      <c r="J13" s="157"/>
      <c r="L13" s="465" t="s">
        <v>1023</v>
      </c>
      <c r="M13" s="457" t="s">
        <v>1024</v>
      </c>
      <c r="N13" s="457"/>
      <c r="O13" s="457"/>
      <c r="P13" s="457"/>
      <c r="Q13" s="457"/>
      <c r="R13" s="457"/>
      <c r="S13" s="457"/>
      <c r="T13" s="457"/>
      <c r="U13" s="457"/>
      <c r="V13" s="457"/>
    </row>
    <row r="14" spans="1:22" ht="38.25" x14ac:dyDescent="0.2">
      <c r="A14" s="157"/>
      <c r="B14" s="415" t="s">
        <v>1093</v>
      </c>
      <c r="C14" s="416"/>
      <c r="D14" s="421" t="s">
        <v>1095</v>
      </c>
      <c r="E14" s="416"/>
      <c r="F14" s="157"/>
      <c r="G14" s="157"/>
      <c r="H14" s="157"/>
      <c r="I14" s="421"/>
      <c r="J14" s="157"/>
      <c r="L14" s="465" t="s">
        <v>1023</v>
      </c>
      <c r="M14" s="457" t="s">
        <v>1025</v>
      </c>
      <c r="N14" s="457"/>
      <c r="O14" s="457"/>
      <c r="P14" s="457"/>
      <c r="Q14" s="457"/>
      <c r="R14" s="457"/>
      <c r="S14" s="457"/>
      <c r="T14" s="457"/>
      <c r="U14" s="457"/>
      <c r="V14" s="457"/>
    </row>
    <row r="15" spans="1:22" ht="40.5" customHeight="1" x14ac:dyDescent="0.2">
      <c r="A15" s="677" t="s">
        <v>1094</v>
      </c>
      <c r="B15" s="677"/>
      <c r="C15" s="677"/>
      <c r="D15" s="677"/>
      <c r="E15" s="677"/>
      <c r="F15" s="677"/>
      <c r="G15" s="677"/>
      <c r="H15" s="677"/>
      <c r="I15" s="677"/>
      <c r="J15" s="677"/>
      <c r="L15" s="465"/>
      <c r="M15" s="457"/>
      <c r="N15" s="457"/>
      <c r="O15" s="457"/>
      <c r="P15" s="457"/>
      <c r="Q15" s="457"/>
      <c r="R15" s="457"/>
      <c r="S15" s="457"/>
      <c r="T15" s="457"/>
      <c r="U15" s="457"/>
      <c r="V15" s="457"/>
    </row>
    <row r="16" spans="1:22" x14ac:dyDescent="0.2">
      <c r="A16" s="157"/>
      <c r="B16" s="415"/>
      <c r="C16" s="157"/>
      <c r="D16" s="157"/>
      <c r="E16" s="157"/>
      <c r="F16" s="494"/>
      <c r="G16" s="392"/>
      <c r="H16" s="497"/>
      <c r="I16" s="157"/>
      <c r="J16" s="157"/>
      <c r="L16" s="465" t="s">
        <v>1023</v>
      </c>
      <c r="M16" s="457" t="s">
        <v>1026</v>
      </c>
      <c r="N16" s="457"/>
      <c r="O16" s="457"/>
      <c r="P16" s="457"/>
      <c r="Q16" s="457"/>
      <c r="R16" s="457"/>
      <c r="S16" s="457"/>
      <c r="T16" s="457"/>
      <c r="U16" s="457"/>
      <c r="V16" s="457"/>
    </row>
    <row r="17" spans="1:22" ht="15" x14ac:dyDescent="0.25">
      <c r="A17" s="95" t="s">
        <v>1086</v>
      </c>
      <c r="B17" s="52"/>
      <c r="C17" s="52"/>
      <c r="D17" s="52"/>
      <c r="E17" s="52"/>
      <c r="F17" s="494"/>
      <c r="G17" s="392"/>
      <c r="H17" s="490" t="s">
        <v>92</v>
      </c>
      <c r="I17" s="493">
        <f>IF(A4="x","N/A",$F$10+$F$13)</f>
        <v>3.1100000000000003</v>
      </c>
      <c r="J17" s="157" t="s">
        <v>91</v>
      </c>
      <c r="K17" s="236"/>
      <c r="L17" s="457"/>
      <c r="M17" s="466" t="s">
        <v>1032</v>
      </c>
      <c r="N17" s="457" t="s">
        <v>1027</v>
      </c>
      <c r="O17" s="457"/>
      <c r="P17" s="457"/>
      <c r="Q17" s="457"/>
      <c r="R17" s="457"/>
      <c r="S17" s="457"/>
      <c r="T17" s="457"/>
      <c r="U17" s="457"/>
      <c r="V17" s="457"/>
    </row>
    <row r="18" spans="1:22" x14ac:dyDescent="0.2">
      <c r="A18" s="157"/>
      <c r="B18" s="157"/>
      <c r="C18" s="157"/>
      <c r="D18" s="157"/>
      <c r="E18" s="157"/>
      <c r="F18" s="157"/>
      <c r="G18" s="157"/>
      <c r="H18" s="157"/>
      <c r="I18" s="157"/>
      <c r="J18" s="157"/>
      <c r="L18" s="457"/>
      <c r="M18" s="466" t="s">
        <v>1032</v>
      </c>
      <c r="N18" s="625" t="s">
        <v>1028</v>
      </c>
      <c r="O18" s="625"/>
      <c r="P18" s="625"/>
      <c r="Q18" s="625"/>
      <c r="R18" s="625"/>
      <c r="S18" s="625"/>
      <c r="T18" s="625"/>
      <c r="U18" s="625"/>
      <c r="V18" s="625"/>
    </row>
    <row r="19" spans="1:22" ht="15" x14ac:dyDescent="0.25">
      <c r="A19" s="95" t="s">
        <v>1087</v>
      </c>
      <c r="B19" s="420"/>
      <c r="C19" s="157"/>
      <c r="D19" s="420"/>
      <c r="E19" s="157"/>
      <c r="F19" s="416"/>
      <c r="G19" s="416"/>
      <c r="H19" s="498" t="s">
        <v>93</v>
      </c>
      <c r="I19" s="499">
        <f>IF(A4="x",0,ROUND(I7*I17/100,2))</f>
        <v>10721.17</v>
      </c>
      <c r="J19" s="157"/>
      <c r="L19" s="457"/>
      <c r="M19" s="466"/>
      <c r="N19" s="625"/>
      <c r="O19" s="625"/>
      <c r="P19" s="625"/>
      <c r="Q19" s="625"/>
      <c r="R19" s="625"/>
      <c r="S19" s="625"/>
      <c r="T19" s="625"/>
      <c r="U19" s="625"/>
      <c r="V19" s="625"/>
    </row>
    <row r="20" spans="1:22" ht="12.95" customHeight="1" x14ac:dyDescent="0.2">
      <c r="A20" s="157"/>
      <c r="B20" s="420"/>
      <c r="C20" s="157"/>
      <c r="D20" s="420"/>
      <c r="E20" s="157"/>
      <c r="F20" s="416"/>
      <c r="G20" s="416"/>
      <c r="H20" s="416"/>
      <c r="I20" s="416"/>
      <c r="J20" s="157"/>
      <c r="K20" s="462"/>
      <c r="L20" s="457"/>
      <c r="M20" s="466" t="s">
        <v>1032</v>
      </c>
      <c r="N20" s="625" t="s">
        <v>1029</v>
      </c>
      <c r="O20" s="625"/>
      <c r="P20" s="625"/>
      <c r="Q20" s="625"/>
      <c r="R20" s="625"/>
      <c r="S20" s="625"/>
      <c r="T20" s="625"/>
      <c r="U20" s="625"/>
      <c r="V20" s="625"/>
    </row>
    <row r="21" spans="1:22" ht="17.25" customHeight="1" x14ac:dyDescent="0.25">
      <c r="A21" s="95" t="s">
        <v>1088</v>
      </c>
      <c r="B21" s="420"/>
      <c r="C21" s="157"/>
      <c r="D21" s="420"/>
      <c r="E21" s="157"/>
      <c r="F21" s="416"/>
      <c r="G21" s="416"/>
      <c r="H21" s="498" t="s">
        <v>94</v>
      </c>
      <c r="I21" s="500">
        <f>IF(A4="x","N/A",$I$7+$I$19)</f>
        <v>355453.17</v>
      </c>
      <c r="J21" s="157"/>
      <c r="K21" s="462"/>
      <c r="L21" s="457"/>
      <c r="M21" s="455"/>
      <c r="N21" s="625"/>
      <c r="O21" s="625"/>
      <c r="P21" s="625"/>
      <c r="Q21" s="625"/>
      <c r="R21" s="625"/>
      <c r="S21" s="625"/>
      <c r="T21" s="625"/>
      <c r="U21" s="625"/>
      <c r="V21" s="625"/>
    </row>
    <row r="22" spans="1:22" ht="12.95" customHeight="1" x14ac:dyDescent="0.2">
      <c r="A22" s="157"/>
      <c r="B22" s="420"/>
      <c r="C22" s="157"/>
      <c r="D22" s="420"/>
      <c r="E22" s="157"/>
      <c r="F22" s="416"/>
      <c r="G22" s="416"/>
      <c r="H22" s="416"/>
      <c r="I22" s="416"/>
      <c r="J22" s="157"/>
      <c r="K22" s="462"/>
      <c r="L22" s="457"/>
      <c r="M22" s="466" t="s">
        <v>1032</v>
      </c>
      <c r="N22" s="625" t="s">
        <v>1030</v>
      </c>
      <c r="O22" s="625"/>
      <c r="P22" s="625"/>
      <c r="Q22" s="625"/>
      <c r="R22" s="625"/>
      <c r="S22" s="625"/>
      <c r="T22" s="625"/>
      <c r="U22" s="625"/>
      <c r="V22" s="625"/>
    </row>
    <row r="23" spans="1:22" ht="12.95" customHeight="1" x14ac:dyDescent="0.2">
      <c r="A23" s="157"/>
      <c r="B23" s="420"/>
      <c r="C23" s="157"/>
      <c r="D23" s="420"/>
      <c r="E23" s="157"/>
      <c r="F23" s="416"/>
      <c r="G23" s="416"/>
      <c r="H23" s="416"/>
      <c r="I23" s="416"/>
      <c r="J23" s="157"/>
      <c r="K23" s="462"/>
      <c r="L23" s="457"/>
      <c r="M23" s="457"/>
      <c r="N23" s="625"/>
      <c r="O23" s="625"/>
      <c r="P23" s="625"/>
      <c r="Q23" s="625"/>
      <c r="R23" s="625"/>
      <c r="S23" s="625"/>
      <c r="T23" s="625"/>
      <c r="U23" s="625"/>
      <c r="V23" s="625"/>
    </row>
    <row r="24" spans="1:22" ht="18.600000000000001" customHeight="1" x14ac:dyDescent="0.2">
      <c r="A24" s="709" t="s">
        <v>1090</v>
      </c>
      <c r="B24" s="709"/>
      <c r="C24" s="709"/>
      <c r="D24" s="709"/>
      <c r="E24" s="709"/>
      <c r="F24" s="709"/>
      <c r="G24" s="709"/>
      <c r="H24" s="709"/>
      <c r="I24" s="709"/>
      <c r="J24" s="709"/>
      <c r="K24" s="462"/>
      <c r="L24" s="457"/>
      <c r="M24" s="466" t="s">
        <v>1032</v>
      </c>
      <c r="N24" s="625" t="s">
        <v>1031</v>
      </c>
      <c r="O24" s="625"/>
      <c r="P24" s="625"/>
      <c r="Q24" s="625"/>
      <c r="R24" s="625"/>
      <c r="S24" s="625"/>
      <c r="T24" s="625"/>
      <c r="U24" s="625"/>
      <c r="V24" s="625"/>
    </row>
    <row r="25" spans="1:22" ht="18" customHeight="1" x14ac:dyDescent="0.2">
      <c r="A25" s="489" t="s">
        <v>1089</v>
      </c>
      <c r="B25" s="501"/>
      <c r="C25" s="502"/>
      <c r="D25" s="501"/>
      <c r="E25" s="502"/>
      <c r="F25" s="503"/>
      <c r="G25" s="503"/>
      <c r="H25" s="504" t="s">
        <v>96</v>
      </c>
      <c r="I25" s="505">
        <f>IF(A4="x","N/A",'Cover- Page 1'!$B$14)</f>
        <v>400874.05</v>
      </c>
      <c r="J25" s="157"/>
      <c r="K25" s="462"/>
      <c r="L25" s="457"/>
      <c r="M25" s="457"/>
      <c r="N25" s="625"/>
      <c r="O25" s="625"/>
      <c r="P25" s="625"/>
      <c r="Q25" s="625"/>
      <c r="R25" s="625"/>
      <c r="S25" s="625"/>
      <c r="T25" s="625"/>
      <c r="U25" s="625"/>
      <c r="V25" s="625"/>
    </row>
    <row r="26" spans="1:22" ht="12.95" customHeight="1" x14ac:dyDescent="0.2">
      <c r="A26" s="492" t="s">
        <v>1091</v>
      </c>
      <c r="B26" s="420"/>
      <c r="C26" s="157"/>
      <c r="D26" s="420"/>
      <c r="E26" s="157"/>
      <c r="F26" s="416"/>
      <c r="G26" s="416"/>
      <c r="H26" s="416"/>
      <c r="I26" s="416"/>
      <c r="J26" s="157"/>
      <c r="K26" s="462"/>
      <c r="L26" s="457"/>
      <c r="M26" s="457"/>
      <c r="N26" s="625"/>
      <c r="O26" s="625"/>
      <c r="P26" s="625"/>
      <c r="Q26" s="625"/>
      <c r="R26" s="625"/>
      <c r="S26" s="625"/>
      <c r="T26" s="625"/>
      <c r="U26" s="625"/>
      <c r="V26" s="625"/>
    </row>
    <row r="27" spans="1:22" ht="12.95" customHeight="1" x14ac:dyDescent="0.2">
      <c r="A27" s="492"/>
      <c r="B27" s="420"/>
      <c r="C27" s="157"/>
      <c r="D27" s="420"/>
      <c r="E27" s="157"/>
      <c r="F27" s="416"/>
      <c r="G27" s="416"/>
      <c r="H27" s="416"/>
      <c r="I27" s="416"/>
      <c r="J27" s="157"/>
      <c r="K27" s="462"/>
      <c r="L27" s="467" t="s">
        <v>1020</v>
      </c>
      <c r="M27" s="625" t="s">
        <v>1033</v>
      </c>
      <c r="N27" s="625"/>
      <c r="O27" s="625"/>
      <c r="P27" s="625"/>
      <c r="Q27" s="625"/>
      <c r="R27" s="625"/>
      <c r="S27" s="625"/>
      <c r="T27" s="625"/>
      <c r="U27" s="625"/>
      <c r="V27" s="625"/>
    </row>
    <row r="28" spans="1:22" ht="42.95" customHeight="1" x14ac:dyDescent="0.2">
      <c r="A28" s="710" t="str">
        <f>IF(A4="x","",IF(I25=0," ",(IF($I$21&lt;$I$25,"Property Tax Request exceeds allowable growth percentage. Political subdivision MUST complete the postcard notification requirements, and participate in the joint public hearing.","Property Tax Request is within allowable growth percentage. Political subdivision is NOT required to complete postcard notification requirements, or participate in the joint public hearing."))))</f>
        <v>Property Tax Request exceeds allowable growth percentage. Political subdivision MUST complete the postcard notification requirements, and participate in the joint public hearing.</v>
      </c>
      <c r="B28" s="710"/>
      <c r="C28" s="710"/>
      <c r="D28" s="710"/>
      <c r="E28" s="710"/>
      <c r="F28" s="710"/>
      <c r="G28" s="710"/>
      <c r="H28" s="710"/>
      <c r="I28" s="710"/>
      <c r="J28" s="157"/>
      <c r="K28" s="462"/>
      <c r="L28" s="467"/>
      <c r="M28" s="625"/>
      <c r="N28" s="625"/>
      <c r="O28" s="625"/>
      <c r="P28" s="625"/>
      <c r="Q28" s="625"/>
      <c r="R28" s="625"/>
      <c r="S28" s="625"/>
      <c r="T28" s="625"/>
      <c r="U28" s="625"/>
      <c r="V28" s="625"/>
    </row>
    <row r="29" spans="1:22" ht="12.95" customHeight="1" x14ac:dyDescent="0.2">
      <c r="B29" s="456"/>
      <c r="D29" s="456"/>
      <c r="F29" s="455"/>
      <c r="G29" s="455"/>
      <c r="H29" s="455"/>
      <c r="I29" s="455"/>
      <c r="K29" s="462"/>
      <c r="L29" s="457"/>
      <c r="M29" s="469" t="s">
        <v>1035</v>
      </c>
      <c r="N29" s="457"/>
      <c r="O29" s="457"/>
      <c r="P29" s="457"/>
      <c r="Q29" s="457"/>
      <c r="R29" s="457"/>
      <c r="S29" s="457"/>
      <c r="T29" s="457"/>
      <c r="U29" s="457"/>
      <c r="V29" s="457"/>
    </row>
    <row r="30" spans="1:22" x14ac:dyDescent="0.2">
      <c r="K30" s="462"/>
      <c r="L30" s="467" t="s">
        <v>1020</v>
      </c>
      <c r="M30" s="457" t="s">
        <v>1073</v>
      </c>
      <c r="N30" s="457"/>
      <c r="O30" s="457"/>
      <c r="P30" s="457"/>
      <c r="Q30" s="457"/>
      <c r="R30" s="457"/>
      <c r="S30" s="457"/>
      <c r="T30" s="457"/>
      <c r="U30" s="457"/>
      <c r="V30" s="457"/>
    </row>
    <row r="31" spans="1:22" ht="12.75" customHeight="1" x14ac:dyDescent="0.2">
      <c r="A31" s="706" t="s">
        <v>1097</v>
      </c>
      <c r="B31" s="706"/>
      <c r="C31" s="706"/>
      <c r="D31" s="706"/>
      <c r="E31" s="706"/>
      <c r="F31" s="706"/>
      <c r="G31" s="706"/>
      <c r="H31" s="706"/>
      <c r="I31" s="706"/>
      <c r="J31" s="706"/>
      <c r="K31" s="462"/>
      <c r="L31" s="467" t="s">
        <v>1020</v>
      </c>
      <c r="M31" s="457" t="s">
        <v>1074</v>
      </c>
      <c r="N31" s="457"/>
      <c r="O31" s="457"/>
      <c r="P31" s="457"/>
      <c r="Q31" s="457"/>
      <c r="R31" s="457"/>
      <c r="S31" s="457"/>
      <c r="T31" s="457"/>
      <c r="U31" s="457"/>
      <c r="V31" s="457"/>
    </row>
    <row r="32" spans="1:22" x14ac:dyDescent="0.2">
      <c r="A32" s="706"/>
      <c r="B32" s="706"/>
      <c r="C32" s="706"/>
      <c r="D32" s="706"/>
      <c r="E32" s="706"/>
      <c r="F32" s="706"/>
      <c r="G32" s="706"/>
      <c r="H32" s="706"/>
      <c r="I32" s="706"/>
      <c r="J32" s="706"/>
      <c r="K32" s="463"/>
      <c r="L32" s="467" t="s">
        <v>1020</v>
      </c>
      <c r="M32" s="625" t="s">
        <v>1075</v>
      </c>
      <c r="N32" s="625"/>
      <c r="O32" s="625"/>
      <c r="P32" s="625"/>
      <c r="Q32" s="625"/>
      <c r="R32" s="625"/>
      <c r="S32" s="625"/>
      <c r="T32" s="625"/>
      <c r="U32" s="625"/>
      <c r="V32" s="625"/>
    </row>
    <row r="33" spans="1:22" ht="30.95" customHeight="1" x14ac:dyDescent="0.2">
      <c r="A33" s="706"/>
      <c r="B33" s="706"/>
      <c r="C33" s="706"/>
      <c r="D33" s="706"/>
      <c r="E33" s="706"/>
      <c r="F33" s="706"/>
      <c r="G33" s="706"/>
      <c r="H33" s="706"/>
      <c r="I33" s="706"/>
      <c r="J33" s="706"/>
      <c r="K33" s="462"/>
      <c r="L33" s="457"/>
      <c r="M33" s="625"/>
      <c r="N33" s="625"/>
      <c r="O33" s="625"/>
      <c r="P33" s="625"/>
      <c r="Q33" s="625"/>
      <c r="R33" s="625"/>
      <c r="S33" s="625"/>
      <c r="T33" s="625"/>
      <c r="U33" s="625"/>
      <c r="V33" s="625"/>
    </row>
    <row r="34" spans="1:22" x14ac:dyDescent="0.2">
      <c r="A34" s="487"/>
      <c r="B34" s="487"/>
      <c r="C34" s="487"/>
      <c r="D34" s="487"/>
      <c r="E34" s="487"/>
      <c r="F34" s="487"/>
      <c r="G34" s="487"/>
      <c r="H34" s="487"/>
      <c r="I34" s="487"/>
      <c r="J34" s="487"/>
      <c r="L34" s="467" t="s">
        <v>1020</v>
      </c>
      <c r="M34" s="457" t="s">
        <v>1036</v>
      </c>
      <c r="N34" s="457"/>
      <c r="O34" s="457"/>
      <c r="P34" s="457"/>
      <c r="Q34" s="457"/>
      <c r="R34" s="457"/>
      <c r="S34" s="457"/>
      <c r="T34" s="457"/>
      <c r="U34" s="457"/>
      <c r="V34" s="457"/>
    </row>
    <row r="35" spans="1:22" ht="12.6" customHeight="1" x14ac:dyDescent="0.2">
      <c r="A35" s="706" t="s">
        <v>1098</v>
      </c>
      <c r="B35" s="706"/>
      <c r="C35" s="706"/>
      <c r="D35" s="706"/>
      <c r="E35" s="706"/>
      <c r="F35" s="706"/>
      <c r="G35" s="706"/>
      <c r="H35" s="706"/>
      <c r="I35" s="706"/>
      <c r="J35" s="706"/>
      <c r="L35" s="467" t="s">
        <v>1020</v>
      </c>
      <c r="M35" s="457" t="s">
        <v>1076</v>
      </c>
      <c r="N35" s="457"/>
      <c r="O35" s="457"/>
      <c r="P35" s="457"/>
      <c r="Q35" s="457"/>
      <c r="R35" s="457"/>
      <c r="S35" s="457"/>
      <c r="T35" s="457"/>
      <c r="U35" s="457"/>
      <c r="V35" s="457"/>
    </row>
    <row r="36" spans="1:22" ht="30" customHeight="1" x14ac:dyDescent="0.2">
      <c r="A36" s="706"/>
      <c r="B36" s="706"/>
      <c r="C36" s="706"/>
      <c r="D36" s="706"/>
      <c r="E36" s="706"/>
      <c r="F36" s="706"/>
      <c r="G36" s="706"/>
      <c r="H36" s="706"/>
      <c r="I36" s="706"/>
      <c r="J36" s="706"/>
    </row>
    <row r="37" spans="1:22" x14ac:dyDescent="0.2">
      <c r="A37" s="484"/>
      <c r="B37" s="484"/>
      <c r="C37" s="484"/>
      <c r="D37" s="484"/>
      <c r="E37" s="484"/>
      <c r="F37" s="484"/>
      <c r="G37" s="484"/>
      <c r="H37" s="484"/>
      <c r="I37" s="484"/>
      <c r="J37" s="484"/>
    </row>
    <row r="38" spans="1:22" x14ac:dyDescent="0.2">
      <c r="A38" s="484"/>
      <c r="B38" s="484"/>
      <c r="C38" s="484"/>
      <c r="D38" s="484"/>
      <c r="E38" s="484"/>
      <c r="F38" s="484"/>
      <c r="G38" s="484"/>
      <c r="H38" s="484"/>
      <c r="I38" s="484"/>
      <c r="J38" s="484"/>
    </row>
    <row r="39" spans="1:22" x14ac:dyDescent="0.2">
      <c r="K39" s="462"/>
    </row>
    <row r="40" spans="1:22" ht="17.45" customHeight="1" x14ac:dyDescent="0.25">
      <c r="A40" s="468" t="s">
        <v>1018</v>
      </c>
      <c r="K40" s="462"/>
    </row>
    <row r="41" spans="1:22" ht="48" customHeight="1" x14ac:dyDescent="0.2">
      <c r="A41" s="706" t="s">
        <v>1103</v>
      </c>
      <c r="B41" s="706"/>
      <c r="C41" s="706"/>
      <c r="D41" s="706"/>
      <c r="E41" s="706"/>
      <c r="F41" s="706"/>
      <c r="G41" s="706"/>
      <c r="H41" s="706"/>
      <c r="I41" s="706"/>
      <c r="J41" s="706"/>
      <c r="K41" s="462"/>
    </row>
    <row r="42" spans="1:22" ht="36.75" customHeight="1" x14ac:dyDescent="0.2">
      <c r="A42" s="706" t="s">
        <v>1118</v>
      </c>
      <c r="B42" s="706"/>
      <c r="C42" s="706"/>
      <c r="D42" s="706"/>
      <c r="E42" s="706"/>
      <c r="F42" s="706"/>
      <c r="G42" s="706"/>
      <c r="H42" s="706"/>
      <c r="I42" s="706"/>
      <c r="J42" s="706"/>
      <c r="K42" s="462"/>
    </row>
    <row r="43" spans="1:22" ht="24.75" customHeight="1" x14ac:dyDescent="0.2">
      <c r="A43" s="706" t="s">
        <v>1119</v>
      </c>
      <c r="B43" s="706"/>
      <c r="C43" s="706"/>
      <c r="D43" s="706"/>
      <c r="E43" s="706"/>
      <c r="F43" s="706"/>
      <c r="G43" s="706"/>
      <c r="H43" s="706"/>
      <c r="I43" s="706"/>
      <c r="J43" s="706"/>
      <c r="K43" s="462"/>
    </row>
    <row r="44" spans="1:22" ht="29.25" customHeight="1" x14ac:dyDescent="0.2">
      <c r="A44" s="706" t="s">
        <v>1099</v>
      </c>
      <c r="B44" s="706"/>
      <c r="C44" s="706"/>
      <c r="D44" s="706"/>
      <c r="E44" s="706"/>
      <c r="F44" s="706"/>
      <c r="G44" s="706"/>
      <c r="H44" s="706"/>
      <c r="I44" s="706"/>
      <c r="J44" s="706"/>
    </row>
    <row r="45" spans="1:22" ht="28.5" customHeight="1" x14ac:dyDescent="0.2">
      <c r="A45" s="706" t="s">
        <v>1100</v>
      </c>
      <c r="B45" s="706"/>
      <c r="C45" s="706"/>
      <c r="D45" s="706"/>
      <c r="E45" s="706"/>
      <c r="F45" s="706"/>
      <c r="G45" s="706"/>
      <c r="H45" s="706"/>
      <c r="I45" s="706"/>
      <c r="J45" s="706"/>
    </row>
    <row r="46" spans="1:22" ht="60" customHeight="1" x14ac:dyDescent="0.2">
      <c r="A46" s="706" t="s">
        <v>1101</v>
      </c>
      <c r="B46" s="706"/>
      <c r="C46" s="706"/>
      <c r="D46" s="706"/>
      <c r="E46" s="706"/>
      <c r="F46" s="706"/>
      <c r="G46" s="706"/>
      <c r="H46" s="706"/>
      <c r="I46" s="706"/>
      <c r="J46" s="706"/>
    </row>
    <row r="47" spans="1:22" ht="45" customHeight="1" x14ac:dyDescent="0.2">
      <c r="A47" s="706" t="s">
        <v>1102</v>
      </c>
      <c r="B47" s="706"/>
      <c r="C47" s="706"/>
      <c r="D47" s="706"/>
      <c r="E47" s="706"/>
      <c r="F47" s="706"/>
      <c r="G47" s="706"/>
      <c r="H47" s="706"/>
      <c r="I47" s="706"/>
      <c r="J47" s="706"/>
    </row>
  </sheetData>
  <sheetProtection algorithmName="SHA-512" hashValue="doh54QXIvMXzCknqL9+eCxBNNbrx3ezB+yoSey4YmCTL5mgRdofwOeZQwr8sNib4EZqNjkSUoF5X5tuM5F7Ssw==" saltValue="zggKTKaO3m6X9LU4KOjscQ==" spinCount="100000" sheet="1" objects="1" scenarios="1"/>
  <mergeCells count="26">
    <mergeCell ref="A44:J44"/>
    <mergeCell ref="A45:J45"/>
    <mergeCell ref="A46:J46"/>
    <mergeCell ref="A47:J47"/>
    <mergeCell ref="A41:J41"/>
    <mergeCell ref="A42:J42"/>
    <mergeCell ref="A43:J43"/>
    <mergeCell ref="N20:V21"/>
    <mergeCell ref="N22:V23"/>
    <mergeCell ref="N24:V26"/>
    <mergeCell ref="M32:V33"/>
    <mergeCell ref="A15:J15"/>
    <mergeCell ref="M27:V28"/>
    <mergeCell ref="A31:J33"/>
    <mergeCell ref="A28:I28"/>
    <mergeCell ref="A24:J24"/>
    <mergeCell ref="M2:V4"/>
    <mergeCell ref="M5:V6"/>
    <mergeCell ref="M7:V8"/>
    <mergeCell ref="M10:V12"/>
    <mergeCell ref="N18:V19"/>
    <mergeCell ref="A1:J1"/>
    <mergeCell ref="B4:J4"/>
    <mergeCell ref="A35:J36"/>
    <mergeCell ref="A2:J2"/>
    <mergeCell ref="A6:J6"/>
  </mergeCells>
  <printOptions horizontalCentered="1"/>
  <pageMargins left="0.45" right="0.45" top="0.75" bottom="0.5" header="0.3" footer="0.3"/>
  <pageSetup scale="95" orientation="portrait" r:id="rId1"/>
  <headerFooter>
    <oddFooter>&amp;R&amp;"Arial,Bold"Page 12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0"/>
  <sheetViews>
    <sheetView workbookViewId="0">
      <selection activeCell="B24" sqref="B24"/>
    </sheetView>
  </sheetViews>
  <sheetFormatPr defaultColWidth="9.140625" defaultRowHeight="12.75" x14ac:dyDescent="0.2"/>
  <cols>
    <col min="1" max="1" width="43" style="105" customWidth="1"/>
    <col min="2" max="2" width="19" style="105" customWidth="1"/>
    <col min="3" max="3" width="17" style="105" customWidth="1"/>
    <col min="4" max="4" width="20.5703125" style="105" customWidth="1"/>
    <col min="5" max="5" width="3.5703125" style="105" customWidth="1"/>
    <col min="6" max="6" width="10.42578125" style="105" customWidth="1"/>
    <col min="7" max="7" width="99.140625" style="105" customWidth="1"/>
    <col min="8" max="10" width="13.5703125" style="105" customWidth="1"/>
    <col min="11" max="11" width="2.5703125" style="105" customWidth="1"/>
    <col min="12" max="12" width="18.5703125" style="105" customWidth="1"/>
    <col min="13" max="16384" width="9.140625" style="105"/>
  </cols>
  <sheetData>
    <row r="1" spans="1:12" ht="24.95" customHeight="1" x14ac:dyDescent="0.3">
      <c r="A1" s="722" t="str">
        <f>CONCATENATE('Basic Data Input'!B8)</f>
        <v>City of Plainview</v>
      </c>
      <c r="B1" s="722"/>
      <c r="C1" s="722"/>
      <c r="D1" s="722"/>
      <c r="E1" s="724" t="s">
        <v>104</v>
      </c>
      <c r="F1" s="120"/>
      <c r="G1" s="211" t="s">
        <v>786</v>
      </c>
      <c r="H1" s="104"/>
      <c r="I1" s="104"/>
      <c r="J1" s="104"/>
      <c r="K1" s="104"/>
      <c r="L1" s="104"/>
    </row>
    <row r="2" spans="1:12" x14ac:dyDescent="0.2">
      <c r="A2" s="726" t="s">
        <v>105</v>
      </c>
      <c r="B2" s="726"/>
      <c r="C2" s="726"/>
      <c r="D2" s="726"/>
      <c r="E2" s="724"/>
      <c r="F2" s="240">
        <v>1</v>
      </c>
      <c r="G2" s="52" t="s">
        <v>787</v>
      </c>
      <c r="I2" s="101"/>
      <c r="J2" s="101"/>
    </row>
    <row r="3" spans="1:12" ht="25.5" x14ac:dyDescent="0.25">
      <c r="A3" s="721" t="str">
        <f>CONCATENATE('Basic Data Input'!B9," County, Nebraska")</f>
        <v>Pierce County, Nebraska</v>
      </c>
      <c r="B3" s="721"/>
      <c r="C3" s="721"/>
      <c r="D3" s="721"/>
      <c r="E3" s="724"/>
      <c r="G3" s="276" t="s">
        <v>881</v>
      </c>
      <c r="I3" s="716"/>
      <c r="J3" s="717"/>
    </row>
    <row r="4" spans="1:12" ht="13.5" customHeight="1" thickBot="1" x14ac:dyDescent="0.25">
      <c r="A4" s="7"/>
      <c r="B4" s="7"/>
      <c r="C4" s="7"/>
      <c r="D4" s="7"/>
      <c r="E4" s="724"/>
      <c r="F4" s="122"/>
      <c r="I4" s="712"/>
      <c r="J4" s="712"/>
    </row>
    <row r="5" spans="1:12" ht="15" customHeight="1" thickBot="1" x14ac:dyDescent="0.25">
      <c r="A5" s="718" t="s">
        <v>119</v>
      </c>
      <c r="B5" s="719"/>
      <c r="C5" s="719"/>
      <c r="D5" s="720"/>
      <c r="E5" s="724"/>
      <c r="F5" s="278">
        <v>2</v>
      </c>
      <c r="G5" s="279" t="s">
        <v>788</v>
      </c>
      <c r="I5" s="713"/>
      <c r="J5" s="713"/>
      <c r="K5" s="106"/>
      <c r="L5" s="107"/>
    </row>
    <row r="6" spans="1:12" ht="12.75" customHeight="1" x14ac:dyDescent="0.2">
      <c r="A6" s="7"/>
      <c r="B6" s="7"/>
      <c r="C6" s="7"/>
      <c r="D6" s="7"/>
      <c r="E6" s="724"/>
      <c r="G6" s="677" t="s">
        <v>1072</v>
      </c>
      <c r="I6" s="101"/>
      <c r="J6" s="101"/>
    </row>
    <row r="7" spans="1:12" ht="62.25" customHeight="1" x14ac:dyDescent="0.2">
      <c r="A7" s="727" t="str">
        <f>CONCATENATE("PUBLIC NOTICE is hereby given, in compliance with the provisions of State Statute Sections 13-501 to 13-513, that the governing body will meet on the ",'Basic Data Input'!B23," day of ",'Basic Data Input'!B22," ",'Basic Data Input'!B24,", at ",'Basic Data Input'!B25," o'clock ",'Basic Data Input'!B26,", at ",'Basic Data Input'!B27," for the purpose of hearing support, opposition, criticism, suggestions or observations of taxpayers relating to the following proposed budget.  The budget detail is available at the office of the Clerk during regular business hours.")</f>
        <v>PUBLIC NOTICE is hereby given, in compliance with the provisions of State Statute Sections 13-501 to 13-513, that the governing body will meet on the 20 day of September 2022, at 7:30 o'clock P.M., at Plainview Public Library for the purpose of hearing support, opposition, criticism, suggestions or observations of taxpayers relating to the following proposed budget.  The budget detail is available at the office of the Clerk during regular business hours.</v>
      </c>
      <c r="B7" s="727"/>
      <c r="C7" s="727"/>
      <c r="D7" s="727"/>
      <c r="E7" s="724"/>
      <c r="G7" s="677"/>
      <c r="I7" s="101"/>
      <c r="J7" s="101"/>
    </row>
    <row r="8" spans="1:12" ht="18" customHeight="1" x14ac:dyDescent="0.2">
      <c r="A8" s="27" t="s">
        <v>1059</v>
      </c>
      <c r="B8" s="27"/>
      <c r="C8" s="27"/>
      <c r="D8" s="94">
        <f>'Receipts - Page 2'!C27</f>
        <v>5546147</v>
      </c>
      <c r="E8" s="724"/>
      <c r="F8" s="240">
        <v>3</v>
      </c>
      <c r="G8" s="210" t="s">
        <v>789</v>
      </c>
    </row>
    <row r="9" spans="1:12" ht="15" customHeight="1" x14ac:dyDescent="0.2">
      <c r="A9" s="27" t="s">
        <v>1060</v>
      </c>
      <c r="B9" s="27"/>
      <c r="C9" s="27"/>
      <c r="D9" s="94">
        <f>'Receipts - Page 2'!D27</f>
        <v>6073976.2599999998</v>
      </c>
      <c r="E9" s="724"/>
      <c r="F9" s="121"/>
      <c r="G9" s="677" t="s">
        <v>790</v>
      </c>
    </row>
    <row r="10" spans="1:12" ht="15" customHeight="1" x14ac:dyDescent="0.2">
      <c r="A10" s="27" t="s">
        <v>1061</v>
      </c>
      <c r="B10" s="27"/>
      <c r="C10" s="27"/>
      <c r="D10" s="94">
        <f>'Receipts - Page 2'!E27</f>
        <v>8190896</v>
      </c>
      <c r="E10" s="724"/>
      <c r="F10" s="121"/>
      <c r="G10" s="677"/>
    </row>
    <row r="11" spans="1:12" ht="15" customHeight="1" x14ac:dyDescent="0.2">
      <c r="A11" s="27" t="s">
        <v>1062</v>
      </c>
      <c r="B11" s="27"/>
      <c r="C11" s="27"/>
      <c r="D11" s="94">
        <f>'Receipts - Page 2'!E28</f>
        <v>4539386.76</v>
      </c>
      <c r="E11" s="724"/>
      <c r="F11" s="121"/>
      <c r="G11" s="677"/>
    </row>
    <row r="12" spans="1:12" ht="15" customHeight="1" x14ac:dyDescent="0.2">
      <c r="A12" s="27" t="s">
        <v>1063</v>
      </c>
      <c r="B12" s="27"/>
      <c r="C12" s="27"/>
      <c r="D12" s="94">
        <f>'Receipts - Page 2'!E26</f>
        <v>12730282.76</v>
      </c>
      <c r="E12" s="724"/>
      <c r="F12" s="121"/>
      <c r="G12" s="677"/>
    </row>
    <row r="13" spans="1:12" ht="15" customHeight="1" x14ac:dyDescent="0.2">
      <c r="A13" s="27" t="s">
        <v>1064</v>
      </c>
      <c r="B13" s="27"/>
      <c r="C13" s="27"/>
      <c r="D13" s="98">
        <f>'Cover- Page 1'!B14</f>
        <v>400874.05</v>
      </c>
      <c r="E13" s="724"/>
      <c r="F13" s="52">
        <v>4</v>
      </c>
      <c r="G13" s="237" t="s">
        <v>852</v>
      </c>
    </row>
    <row r="14" spans="1:12" ht="15" customHeight="1" x14ac:dyDescent="0.2">
      <c r="A14" s="28" t="s">
        <v>107</v>
      </c>
      <c r="B14" s="28"/>
      <c r="C14" s="28"/>
      <c r="D14" s="98">
        <f>'Lid Computation Page 9 '!J43</f>
        <v>110896.27000000002</v>
      </c>
      <c r="E14" s="724"/>
      <c r="F14" s="157"/>
      <c r="G14" s="238" t="s">
        <v>853</v>
      </c>
    </row>
    <row r="15" spans="1:12" ht="12.75" customHeight="1" x14ac:dyDescent="0.2">
      <c r="A15" s="28"/>
      <c r="B15" s="28"/>
      <c r="C15" s="28"/>
      <c r="D15" s="103"/>
      <c r="E15" s="724"/>
      <c r="F15" s="157"/>
      <c r="G15" s="725" t="s">
        <v>858</v>
      </c>
    </row>
    <row r="16" spans="1:12" ht="15" customHeight="1" x14ac:dyDescent="0.2">
      <c r="A16" s="102" t="s">
        <v>118</v>
      </c>
      <c r="B16" s="102"/>
      <c r="C16" s="102"/>
      <c r="D16" s="10"/>
      <c r="E16" s="724"/>
      <c r="F16" s="157"/>
      <c r="G16" s="725"/>
    </row>
    <row r="17" spans="1:12" ht="15" customHeight="1" x14ac:dyDescent="0.2">
      <c r="A17" s="27" t="s">
        <v>728</v>
      </c>
      <c r="B17" s="27"/>
      <c r="C17" s="27"/>
      <c r="D17" s="94">
        <f>'Cover- Page 1'!B12</f>
        <v>325099.05</v>
      </c>
      <c r="E17" s="724"/>
      <c r="F17" s="157"/>
      <c r="G17" s="725"/>
    </row>
    <row r="18" spans="1:12" ht="15" customHeight="1" x14ac:dyDescent="0.2">
      <c r="A18" s="27" t="s">
        <v>106</v>
      </c>
      <c r="B18" s="27"/>
      <c r="C18" s="27"/>
      <c r="D18" s="94">
        <f>'Cover- Page 1'!B13</f>
        <v>75775</v>
      </c>
      <c r="E18" s="724"/>
      <c r="F18" s="157"/>
      <c r="G18" s="238" t="s">
        <v>854</v>
      </c>
    </row>
    <row r="19" spans="1:12" ht="15" customHeight="1" thickBot="1" x14ac:dyDescent="0.25">
      <c r="A19" s="41"/>
      <c r="B19" s="41"/>
      <c r="C19" s="41"/>
      <c r="D19" s="96"/>
      <c r="E19" s="724"/>
      <c r="F19" s="157"/>
      <c r="G19" s="725" t="s">
        <v>859</v>
      </c>
    </row>
    <row r="20" spans="1:12" ht="21" thickBot="1" x14ac:dyDescent="0.25">
      <c r="A20" s="718" t="s">
        <v>120</v>
      </c>
      <c r="B20" s="719"/>
      <c r="C20" s="719"/>
      <c r="D20" s="723"/>
      <c r="E20" s="724"/>
      <c r="F20" s="157"/>
      <c r="G20" s="725"/>
      <c r="H20" s="109"/>
      <c r="I20" s="108"/>
      <c r="J20" s="108"/>
      <c r="K20" s="101"/>
      <c r="L20" s="101"/>
    </row>
    <row r="21" spans="1:12" ht="15" customHeight="1" x14ac:dyDescent="0.2">
      <c r="A21" s="10"/>
      <c r="B21" s="10"/>
      <c r="C21" s="10"/>
      <c r="D21" s="97"/>
      <c r="E21" s="724"/>
      <c r="F21" s="52">
        <v>5</v>
      </c>
      <c r="G21" s="237" t="s">
        <v>855</v>
      </c>
      <c r="H21" s="110"/>
      <c r="I21" s="110"/>
      <c r="J21" s="110"/>
      <c r="K21" s="101"/>
      <c r="L21" s="111"/>
    </row>
    <row r="22" spans="1:12" ht="48.6" customHeight="1" x14ac:dyDescent="0.2">
      <c r="A22" s="714" t="str">
        <f>CONCATENATE("PUBLIC NOTICE is hereby given, in compliance with the provisions of State Statute Section 77-1632, that the governing body will meet on the ",'Basic Data Input'!B29," day of ",'Basic Data Input'!B28," ",'Basic Data Input'!B30,", at ",'Basic Data Input'!B31," o'clock ",'Basic Data Input'!B32,", at ",'Basic Data Input'!B33," for the purpose of hearing support, opposition, criticism, suggestions or observations of taxpayers relating to setting the final tax request.")</f>
        <v>PUBLIC NOTICE is hereby given, in compliance with the provisions of State Statute Section 77-1632, that the governing body will meet on the 27 day of September 2022, at 6:15 o'clock P.M., at Plainview Public Library for the purpose of hearing support, opposition, criticism, suggestions or observations of taxpayers relating to setting the final tax request.</v>
      </c>
      <c r="B22" s="714"/>
      <c r="C22" s="714"/>
      <c r="D22" s="715"/>
      <c r="E22" s="724"/>
      <c r="G22" s="277" t="s">
        <v>910</v>
      </c>
      <c r="H22" s="110"/>
      <c r="I22" s="110"/>
      <c r="J22" s="110"/>
      <c r="K22" s="101"/>
      <c r="L22" s="111"/>
    </row>
    <row r="23" spans="1:12" ht="14.25" x14ac:dyDescent="0.2">
      <c r="A23" s="10"/>
      <c r="B23" s="280">
        <v>2021</v>
      </c>
      <c r="C23" s="280">
        <v>2022</v>
      </c>
      <c r="D23" s="281" t="s">
        <v>911</v>
      </c>
      <c r="E23" s="724"/>
      <c r="G23" s="239" t="s">
        <v>856</v>
      </c>
      <c r="H23" s="110"/>
      <c r="I23" s="110"/>
      <c r="J23" s="110"/>
      <c r="K23" s="101"/>
      <c r="L23" s="111"/>
    </row>
    <row r="24" spans="1:12" ht="15" customHeight="1" x14ac:dyDescent="0.2">
      <c r="A24" s="123" t="s">
        <v>918</v>
      </c>
      <c r="B24" s="282">
        <f>'Basic Data Input'!B15</f>
        <v>8653354.3200000003</v>
      </c>
      <c r="C24" s="282">
        <f>D10</f>
        <v>8190896</v>
      </c>
      <c r="D24" s="451">
        <f>IFERROR((C24-B24)/B24,0)</f>
        <v>-5.3442665456463166E-2</v>
      </c>
      <c r="E24" s="724"/>
      <c r="G24" s="725" t="s">
        <v>857</v>
      </c>
      <c r="H24" s="110"/>
      <c r="I24" s="110"/>
      <c r="J24" s="110"/>
      <c r="K24" s="101"/>
      <c r="L24" s="111"/>
    </row>
    <row r="25" spans="1:12" ht="15" customHeight="1" x14ac:dyDescent="0.2">
      <c r="A25" s="123" t="s">
        <v>912</v>
      </c>
      <c r="B25" s="283">
        <f>'Basic Data Input'!B14</f>
        <v>344732</v>
      </c>
      <c r="C25" s="283">
        <f>D13</f>
        <v>400874.05</v>
      </c>
      <c r="D25" s="451">
        <f>IFERROR((C25-B25)/B25,0)</f>
        <v>0.16285708898506662</v>
      </c>
      <c r="E25" s="724"/>
      <c r="G25" s="725"/>
      <c r="H25" s="110"/>
      <c r="I25" s="110"/>
      <c r="J25" s="110"/>
      <c r="K25" s="101"/>
      <c r="L25" s="111"/>
    </row>
    <row r="26" spans="1:12" ht="15" customHeight="1" x14ac:dyDescent="0.2">
      <c r="A26" s="123" t="s">
        <v>913</v>
      </c>
      <c r="B26" s="287">
        <f>'Basic Data Input'!B13</f>
        <v>51495970</v>
      </c>
      <c r="C26" s="288">
        <f>'Basic Data Input'!B12</f>
        <v>65019846</v>
      </c>
      <c r="D26" s="451">
        <f t="shared" ref="D26:D27" si="0">IFERROR((C26-B26)/B26,0)</f>
        <v>0.26262008463963299</v>
      </c>
      <c r="E26" s="724"/>
      <c r="F26" s="157"/>
      <c r="G26" s="725"/>
      <c r="H26" s="110"/>
      <c r="I26" s="110"/>
      <c r="J26" s="110"/>
      <c r="K26" s="101"/>
      <c r="L26" s="111"/>
    </row>
    <row r="27" spans="1:12" ht="15" customHeight="1" x14ac:dyDescent="0.2">
      <c r="A27" s="123" t="s">
        <v>914</v>
      </c>
      <c r="B27" s="284">
        <f>'Basic Data Input'!B16</f>
        <v>0.669435</v>
      </c>
      <c r="C27" s="285">
        <f>ROUND(IF('Cover- Page 1'!B17=0,0,(C25/C26)*100),6)</f>
        <v>0.61654100000000001</v>
      </c>
      <c r="D27" s="451">
        <f t="shared" si="0"/>
        <v>-7.9012898937163428E-2</v>
      </c>
      <c r="E27" s="724"/>
      <c r="F27" s="157"/>
      <c r="H27" s="110"/>
      <c r="I27" s="110"/>
      <c r="J27" s="110"/>
      <c r="K27" s="101"/>
      <c r="L27" s="111"/>
    </row>
    <row r="28" spans="1:12" ht="15" customHeight="1" x14ac:dyDescent="0.2">
      <c r="A28" s="123" t="s">
        <v>920</v>
      </c>
      <c r="B28" s="452">
        <f>IF('Cover- Page 1'!B14=0,0,ROUND(((B25/C26)*100),6))</f>
        <v>0.53019499999999997</v>
      </c>
      <c r="C28" s="124"/>
      <c r="D28" s="286"/>
      <c r="E28" s="724"/>
      <c r="F28" s="170"/>
      <c r="H28" s="110"/>
      <c r="I28" s="110"/>
      <c r="J28" s="110"/>
      <c r="K28" s="101"/>
      <c r="L28" s="113"/>
    </row>
    <row r="29" spans="1:12" ht="15.95" customHeight="1" x14ac:dyDescent="0.2">
      <c r="A29" s="123"/>
      <c r="B29" s="123"/>
      <c r="C29" s="123"/>
      <c r="E29" s="110"/>
      <c r="F29" s="97"/>
      <c r="H29" s="110"/>
      <c r="I29" s="110"/>
      <c r="J29" s="110"/>
      <c r="K29" s="101"/>
      <c r="L29" s="101"/>
    </row>
    <row r="30" spans="1:12" ht="14.25" x14ac:dyDescent="0.2">
      <c r="A30" s="124"/>
      <c r="B30" s="124"/>
      <c r="C30" s="124"/>
      <c r="E30" s="110"/>
      <c r="F30" s="97"/>
      <c r="G30" s="277"/>
      <c r="H30" s="110"/>
      <c r="I30" s="110"/>
      <c r="J30" s="110"/>
      <c r="K30" s="101"/>
      <c r="L30" s="111"/>
    </row>
    <row r="31" spans="1:12" ht="15" x14ac:dyDescent="0.25">
      <c r="A31" s="522" t="s">
        <v>1114</v>
      </c>
      <c r="B31" s="523"/>
      <c r="C31" s="524"/>
      <c r="D31" s="524"/>
      <c r="E31" s="524"/>
      <c r="F31" s="525"/>
      <c r="G31" s="525"/>
      <c r="H31" s="525"/>
      <c r="I31" s="114"/>
      <c r="J31" s="114"/>
      <c r="K31" s="114"/>
      <c r="L31" s="114"/>
    </row>
    <row r="32" spans="1:12" ht="47.25" customHeight="1" x14ac:dyDescent="0.2">
      <c r="A32" s="711" t="s">
        <v>1115</v>
      </c>
      <c r="B32" s="711"/>
      <c r="C32" s="711"/>
      <c r="D32" s="711"/>
      <c r="E32" s="711"/>
      <c r="F32" s="711"/>
      <c r="G32" s="526"/>
      <c r="H32" s="526"/>
      <c r="I32" s="114"/>
      <c r="J32" s="114"/>
      <c r="K32" s="114"/>
      <c r="L32" s="114"/>
    </row>
    <row r="33" spans="1:12" ht="60" customHeight="1" x14ac:dyDescent="0.2">
      <c r="A33" s="711" t="s">
        <v>1116</v>
      </c>
      <c r="B33" s="711"/>
      <c r="C33" s="711"/>
      <c r="D33" s="711"/>
      <c r="E33" s="711"/>
      <c r="F33" s="711"/>
      <c r="G33" s="526"/>
      <c r="H33" s="526"/>
      <c r="I33" s="114"/>
      <c r="J33" s="114"/>
      <c r="K33" s="114"/>
      <c r="L33" s="114"/>
    </row>
    <row r="34" spans="1:12" ht="63.75" customHeight="1" x14ac:dyDescent="0.2">
      <c r="A34" s="711" t="s">
        <v>1120</v>
      </c>
      <c r="B34" s="711"/>
      <c r="C34" s="711"/>
      <c r="D34" s="711"/>
      <c r="E34" s="711"/>
      <c r="F34" s="711"/>
      <c r="G34" s="526"/>
      <c r="H34" s="526"/>
      <c r="I34" s="114"/>
      <c r="J34" s="114"/>
      <c r="K34" s="114"/>
      <c r="L34" s="114"/>
    </row>
    <row r="35" spans="1:12" x14ac:dyDescent="0.2">
      <c r="A35" s="114"/>
      <c r="B35" s="114"/>
      <c r="C35" s="114"/>
      <c r="D35" s="114"/>
      <c r="E35" s="114"/>
      <c r="F35" s="114"/>
      <c r="G35" s="114"/>
      <c r="H35" s="114"/>
      <c r="I35" s="114"/>
      <c r="J35" s="114"/>
      <c r="K35" s="114"/>
      <c r="L35" s="114"/>
    </row>
    <row r="36" spans="1:12" x14ac:dyDescent="0.2">
      <c r="A36" s="114"/>
      <c r="B36" s="114"/>
      <c r="C36" s="114"/>
      <c r="D36" s="114"/>
      <c r="E36" s="114"/>
      <c r="F36" s="114"/>
      <c r="G36" s="114"/>
      <c r="H36" s="114"/>
      <c r="I36" s="114"/>
      <c r="J36" s="114"/>
      <c r="K36" s="114"/>
      <c r="L36" s="114"/>
    </row>
    <row r="37" spans="1:12" ht="14.25" x14ac:dyDescent="0.2">
      <c r="A37" s="114"/>
      <c r="B37" s="114"/>
      <c r="C37" s="114"/>
      <c r="D37" s="115"/>
      <c r="E37" s="114"/>
      <c r="F37" s="114"/>
      <c r="G37" s="114"/>
      <c r="H37" s="114"/>
      <c r="I37" s="114"/>
      <c r="J37" s="114"/>
      <c r="K37" s="114"/>
      <c r="L37" s="114"/>
    </row>
    <row r="38" spans="1:12" ht="14.25" x14ac:dyDescent="0.2">
      <c r="A38" s="114"/>
      <c r="B38" s="114"/>
      <c r="C38" s="114"/>
      <c r="D38" s="115"/>
      <c r="E38" s="114"/>
      <c r="F38" s="114"/>
      <c r="G38" s="114"/>
      <c r="H38" s="114"/>
      <c r="I38" s="114"/>
      <c r="J38" s="114"/>
      <c r="K38" s="114"/>
      <c r="L38" s="114"/>
    </row>
    <row r="39" spans="1:12" ht="14.25" x14ac:dyDescent="0.2">
      <c r="A39" s="114"/>
      <c r="B39" s="114"/>
      <c r="C39" s="114"/>
      <c r="D39" s="115"/>
      <c r="E39" s="114"/>
      <c r="F39" s="114"/>
      <c r="G39" s="114"/>
      <c r="H39" s="114"/>
      <c r="I39" s="114"/>
      <c r="J39" s="114"/>
      <c r="K39" s="114"/>
      <c r="L39" s="114"/>
    </row>
    <row r="40" spans="1:12" ht="14.25" x14ac:dyDescent="0.2">
      <c r="A40" s="114"/>
      <c r="B40" s="114"/>
      <c r="C40" s="114"/>
      <c r="D40" s="115"/>
      <c r="E40" s="116"/>
      <c r="F40" s="116"/>
      <c r="G40" s="116"/>
      <c r="H40" s="116"/>
      <c r="I40" s="114"/>
      <c r="J40" s="114"/>
      <c r="K40" s="114"/>
      <c r="L40" s="114"/>
    </row>
    <row r="41" spans="1:12" ht="14.25" x14ac:dyDescent="0.2">
      <c r="A41" s="114"/>
      <c r="B41" s="114"/>
      <c r="C41" s="114"/>
      <c r="D41" s="107"/>
      <c r="E41" s="116"/>
      <c r="F41" s="116"/>
      <c r="G41" s="116"/>
      <c r="H41" s="116"/>
      <c r="I41" s="114"/>
      <c r="J41" s="114"/>
      <c r="K41" s="114"/>
      <c r="L41" s="114"/>
    </row>
    <row r="42" spans="1:12" ht="14.25" x14ac:dyDescent="0.2">
      <c r="D42" s="115"/>
      <c r="E42" s="116"/>
      <c r="F42" s="116"/>
      <c r="G42" s="116"/>
      <c r="H42" s="116"/>
      <c r="I42" s="114"/>
      <c r="J42" s="114"/>
      <c r="K42" s="114"/>
      <c r="L42" s="114"/>
    </row>
    <row r="43" spans="1:12" ht="14.25" x14ac:dyDescent="0.2">
      <c r="D43" s="115"/>
      <c r="E43" s="116"/>
      <c r="F43" s="116"/>
      <c r="G43" s="116"/>
      <c r="H43" s="116"/>
      <c r="I43" s="114"/>
      <c r="J43" s="114"/>
      <c r="K43" s="114"/>
      <c r="L43" s="114"/>
    </row>
    <row r="44" spans="1:12" ht="18" customHeight="1" x14ac:dyDescent="0.25">
      <c r="A44" s="115"/>
      <c r="B44" s="115"/>
      <c r="C44" s="115"/>
      <c r="D44" s="117"/>
      <c r="E44" s="118"/>
      <c r="F44" s="116"/>
      <c r="G44" s="116"/>
      <c r="H44" s="116"/>
      <c r="I44" s="114"/>
      <c r="J44" s="114"/>
      <c r="K44" s="114"/>
      <c r="L44" s="114"/>
    </row>
    <row r="45" spans="1:12" ht="18" customHeight="1" x14ac:dyDescent="0.25">
      <c r="A45" s="116"/>
      <c r="B45" s="116"/>
      <c r="C45" s="116"/>
      <c r="D45" s="116"/>
      <c r="E45" s="118"/>
      <c r="F45" s="116"/>
      <c r="G45" s="116"/>
      <c r="H45" s="116"/>
      <c r="I45" s="114"/>
      <c r="J45" s="114"/>
      <c r="K45" s="114"/>
      <c r="L45" s="114"/>
    </row>
    <row r="46" spans="1:12" ht="18" customHeight="1" x14ac:dyDescent="0.25">
      <c r="A46" s="116"/>
      <c r="B46" s="116"/>
      <c r="C46" s="116"/>
      <c r="E46" s="118"/>
      <c r="F46" s="116"/>
      <c r="G46" s="116"/>
      <c r="H46" s="116"/>
      <c r="I46" s="114"/>
      <c r="J46" s="114"/>
      <c r="K46" s="114"/>
      <c r="L46" s="114"/>
    </row>
    <row r="47" spans="1:12" ht="18" customHeight="1" x14ac:dyDescent="0.25">
      <c r="A47" s="116"/>
      <c r="B47" s="116"/>
      <c r="C47" s="116"/>
      <c r="E47" s="118"/>
      <c r="F47" s="116"/>
      <c r="G47" s="116"/>
      <c r="H47" s="116"/>
      <c r="I47" s="114"/>
      <c r="J47" s="114"/>
      <c r="K47" s="114"/>
      <c r="L47" s="114"/>
    </row>
    <row r="48" spans="1:12" ht="18" customHeight="1" x14ac:dyDescent="0.25">
      <c r="A48" s="116"/>
      <c r="B48" s="116"/>
      <c r="C48" s="116"/>
      <c r="E48" s="118"/>
      <c r="F48" s="116"/>
      <c r="G48" s="116"/>
      <c r="H48" s="116"/>
      <c r="I48" s="114"/>
      <c r="J48" s="114"/>
      <c r="K48" s="114"/>
      <c r="L48" s="114"/>
    </row>
    <row r="49" spans="1:12" ht="18" customHeight="1" x14ac:dyDescent="0.25">
      <c r="A49" s="116"/>
      <c r="B49" s="116"/>
      <c r="C49" s="116"/>
      <c r="E49" s="118"/>
      <c r="F49" s="116"/>
      <c r="G49" s="116"/>
      <c r="H49" s="116"/>
      <c r="I49" s="114"/>
      <c r="J49" s="114"/>
      <c r="K49" s="114"/>
      <c r="L49" s="114"/>
    </row>
    <row r="50" spans="1:12" ht="14.25" x14ac:dyDescent="0.2">
      <c r="A50" s="116"/>
      <c r="B50" s="116"/>
      <c r="C50" s="116"/>
      <c r="E50" s="115"/>
      <c r="F50" s="116"/>
      <c r="G50" s="116"/>
      <c r="H50" s="116"/>
      <c r="I50" s="114"/>
      <c r="J50" s="114"/>
      <c r="K50" s="114"/>
      <c r="L50" s="114"/>
    </row>
    <row r="51" spans="1:12" ht="18" customHeight="1" x14ac:dyDescent="0.25">
      <c r="A51" s="116"/>
      <c r="B51" s="116"/>
      <c r="C51" s="116"/>
      <c r="E51" s="118"/>
      <c r="F51" s="116"/>
      <c r="G51" s="116"/>
      <c r="H51" s="116"/>
      <c r="I51" s="114"/>
      <c r="J51" s="114"/>
      <c r="K51" s="114"/>
      <c r="L51" s="114"/>
    </row>
    <row r="52" spans="1:12" ht="14.25" x14ac:dyDescent="0.2">
      <c r="A52" s="116"/>
      <c r="B52" s="116"/>
      <c r="C52" s="116"/>
      <c r="E52" s="115"/>
      <c r="F52" s="116"/>
      <c r="G52" s="116"/>
      <c r="H52" s="116"/>
      <c r="I52" s="114"/>
      <c r="J52" s="114"/>
      <c r="K52" s="114"/>
      <c r="L52" s="114"/>
    </row>
    <row r="53" spans="1:12" ht="20.100000000000001" customHeight="1" x14ac:dyDescent="0.2">
      <c r="A53" s="116"/>
      <c r="B53" s="116"/>
      <c r="C53" s="116"/>
      <c r="E53" s="115"/>
      <c r="F53" s="116"/>
      <c r="G53" s="116"/>
      <c r="H53" s="116"/>
      <c r="I53" s="114"/>
      <c r="J53" s="114"/>
      <c r="K53" s="114"/>
      <c r="L53" s="114"/>
    </row>
    <row r="54" spans="1:12" ht="20.100000000000001" customHeight="1" x14ac:dyDescent="0.2">
      <c r="A54" s="116"/>
      <c r="B54" s="116"/>
      <c r="C54" s="116"/>
      <c r="E54" s="115"/>
      <c r="F54" s="116"/>
      <c r="G54" s="116"/>
      <c r="H54" s="116"/>
      <c r="I54" s="114"/>
      <c r="J54" s="114"/>
      <c r="K54" s="114"/>
      <c r="L54" s="114"/>
    </row>
    <row r="55" spans="1:12" ht="20.100000000000001" customHeight="1" x14ac:dyDescent="0.2">
      <c r="A55" s="116"/>
      <c r="B55" s="116"/>
      <c r="C55" s="116"/>
      <c r="E55" s="115"/>
      <c r="F55" s="116"/>
      <c r="G55" s="116"/>
      <c r="H55" s="116"/>
      <c r="I55" s="114"/>
      <c r="J55" s="114"/>
      <c r="K55" s="114"/>
      <c r="L55" s="114"/>
    </row>
    <row r="56" spans="1:12" ht="20.100000000000001" customHeight="1" x14ac:dyDescent="0.2">
      <c r="A56" s="116"/>
      <c r="B56" s="116"/>
      <c r="C56" s="116"/>
      <c r="E56" s="115"/>
      <c r="F56" s="116"/>
      <c r="G56" s="116"/>
      <c r="H56" s="116"/>
      <c r="I56" s="114"/>
      <c r="J56" s="114"/>
      <c r="K56" s="114"/>
      <c r="L56" s="114"/>
    </row>
    <row r="57" spans="1:12" ht="27.95" customHeight="1" x14ac:dyDescent="0.25">
      <c r="A57" s="116"/>
      <c r="B57" s="116"/>
      <c r="C57" s="116"/>
      <c r="E57" s="118"/>
      <c r="F57" s="115"/>
      <c r="G57" s="116"/>
      <c r="H57" s="116"/>
      <c r="I57" s="114"/>
      <c r="J57" s="114"/>
      <c r="K57" s="114"/>
      <c r="L57" s="114"/>
    </row>
    <row r="58" spans="1:12" ht="14.25" x14ac:dyDescent="0.2">
      <c r="A58" s="116"/>
      <c r="B58" s="116"/>
      <c r="C58" s="116"/>
      <c r="E58" s="116"/>
      <c r="F58" s="115"/>
      <c r="G58" s="116"/>
      <c r="H58" s="116"/>
      <c r="I58" s="114"/>
      <c r="J58" s="114"/>
      <c r="K58" s="114"/>
      <c r="L58" s="114"/>
    </row>
    <row r="59" spans="1:12" ht="14.25" x14ac:dyDescent="0.2">
      <c r="A59" s="116"/>
      <c r="B59" s="116"/>
      <c r="C59" s="116"/>
      <c r="E59" s="116"/>
      <c r="F59" s="116"/>
      <c r="G59" s="116"/>
      <c r="H59" s="116"/>
      <c r="I59" s="114"/>
      <c r="J59" s="114"/>
      <c r="K59" s="114"/>
      <c r="L59" s="114"/>
    </row>
    <row r="60" spans="1:12" ht="14.25" x14ac:dyDescent="0.2">
      <c r="A60" s="116"/>
      <c r="B60" s="116"/>
      <c r="C60" s="116"/>
      <c r="E60" s="116"/>
      <c r="F60" s="116"/>
      <c r="G60" s="116"/>
      <c r="H60" s="116"/>
      <c r="I60" s="114"/>
      <c r="J60" s="114"/>
      <c r="K60" s="114"/>
      <c r="L60" s="114"/>
    </row>
    <row r="61" spans="1:12" ht="14.25" x14ac:dyDescent="0.2">
      <c r="A61" s="116"/>
      <c r="B61" s="116"/>
      <c r="C61" s="116"/>
      <c r="D61" s="116"/>
      <c r="E61" s="116"/>
      <c r="F61" s="116"/>
      <c r="G61" s="116"/>
      <c r="H61" s="116"/>
      <c r="I61" s="114"/>
      <c r="J61" s="114"/>
      <c r="K61" s="114"/>
      <c r="L61" s="114"/>
    </row>
    <row r="62" spans="1:12" ht="14.25" x14ac:dyDescent="0.2">
      <c r="A62" s="116"/>
      <c r="B62" s="116"/>
      <c r="C62" s="116"/>
      <c r="D62" s="116"/>
      <c r="E62" s="116"/>
      <c r="F62" s="116"/>
      <c r="G62" s="116"/>
      <c r="H62" s="116"/>
      <c r="I62" s="114"/>
      <c r="J62" s="114"/>
      <c r="K62" s="114"/>
      <c r="L62" s="114"/>
    </row>
    <row r="63" spans="1:12" ht="14.25" x14ac:dyDescent="0.2">
      <c r="A63" s="116"/>
      <c r="B63" s="116"/>
      <c r="C63" s="116"/>
      <c r="D63" s="116"/>
      <c r="E63" s="116"/>
      <c r="F63" s="116"/>
      <c r="G63" s="116"/>
      <c r="H63" s="116"/>
      <c r="I63" s="114"/>
      <c r="J63" s="114"/>
      <c r="K63" s="114"/>
      <c r="L63" s="114"/>
    </row>
    <row r="64" spans="1:12" ht="14.25" x14ac:dyDescent="0.2">
      <c r="A64" s="116"/>
      <c r="B64" s="116"/>
      <c r="C64" s="116"/>
      <c r="D64" s="116"/>
      <c r="E64" s="116"/>
      <c r="F64" s="116"/>
      <c r="G64" s="116"/>
      <c r="H64" s="116"/>
      <c r="I64" s="114"/>
      <c r="J64" s="114"/>
      <c r="K64" s="114"/>
      <c r="L64" s="114"/>
    </row>
    <row r="65" spans="1:12" ht="14.25" x14ac:dyDescent="0.2">
      <c r="A65" s="116"/>
      <c r="B65" s="116"/>
      <c r="C65" s="116"/>
      <c r="D65" s="116"/>
      <c r="E65" s="116"/>
      <c r="F65" s="116"/>
      <c r="G65" s="116"/>
      <c r="H65" s="116"/>
      <c r="I65" s="114"/>
      <c r="J65" s="114"/>
      <c r="K65" s="114"/>
      <c r="L65" s="114"/>
    </row>
    <row r="66" spans="1:12" ht="14.25" x14ac:dyDescent="0.2">
      <c r="A66" s="116"/>
      <c r="B66" s="116"/>
      <c r="C66" s="116"/>
      <c r="D66" s="116"/>
      <c r="E66" s="116"/>
      <c r="F66" s="116"/>
      <c r="G66" s="116"/>
      <c r="H66" s="116"/>
      <c r="I66" s="114"/>
      <c r="J66" s="114"/>
      <c r="K66" s="114"/>
      <c r="L66" s="114"/>
    </row>
    <row r="67" spans="1:12" ht="14.25" x14ac:dyDescent="0.2">
      <c r="A67" s="116"/>
      <c r="B67" s="116"/>
      <c r="C67" s="116"/>
      <c r="D67" s="116"/>
      <c r="E67" s="116"/>
      <c r="F67" s="116"/>
      <c r="G67" s="116"/>
      <c r="H67" s="116"/>
      <c r="I67" s="114"/>
      <c r="J67" s="114"/>
      <c r="K67" s="114"/>
      <c r="L67" s="114"/>
    </row>
    <row r="68" spans="1:12" ht="14.25" x14ac:dyDescent="0.2">
      <c r="A68" s="116"/>
      <c r="B68" s="116"/>
      <c r="C68" s="116"/>
      <c r="D68" s="116"/>
      <c r="E68" s="116"/>
      <c r="F68" s="116"/>
      <c r="G68" s="116"/>
      <c r="H68" s="116"/>
      <c r="I68" s="114"/>
      <c r="J68" s="114"/>
      <c r="K68" s="114"/>
      <c r="L68" s="114"/>
    </row>
    <row r="69" spans="1:12" ht="14.25" x14ac:dyDescent="0.2">
      <c r="A69" s="116"/>
      <c r="B69" s="116"/>
      <c r="C69" s="116"/>
      <c r="D69" s="116"/>
      <c r="E69" s="116"/>
      <c r="F69" s="116"/>
      <c r="G69" s="116"/>
      <c r="H69" s="116"/>
      <c r="I69" s="114"/>
      <c r="J69" s="114"/>
      <c r="K69" s="114"/>
      <c r="L69" s="114"/>
    </row>
    <row r="70" spans="1:12" ht="14.25" x14ac:dyDescent="0.2">
      <c r="A70" s="116"/>
      <c r="B70" s="116"/>
      <c r="C70" s="116"/>
      <c r="D70" s="116"/>
      <c r="E70" s="116"/>
      <c r="F70" s="116"/>
      <c r="G70" s="116"/>
      <c r="H70" s="116"/>
      <c r="I70" s="114"/>
      <c r="J70" s="114"/>
      <c r="K70" s="114"/>
      <c r="L70" s="114"/>
    </row>
    <row r="71" spans="1:12" ht="14.25" x14ac:dyDescent="0.2">
      <c r="A71" s="116"/>
      <c r="B71" s="116"/>
      <c r="C71" s="116"/>
      <c r="D71" s="116"/>
      <c r="E71" s="116"/>
      <c r="F71" s="116"/>
      <c r="G71" s="116"/>
      <c r="H71" s="116"/>
      <c r="I71" s="114"/>
      <c r="J71" s="114"/>
      <c r="K71" s="114"/>
      <c r="L71" s="114"/>
    </row>
    <row r="72" spans="1:12" ht="14.25" x14ac:dyDescent="0.2">
      <c r="A72" s="116"/>
      <c r="B72" s="116"/>
      <c r="C72" s="116"/>
      <c r="D72" s="116"/>
      <c r="E72" s="116"/>
      <c r="F72" s="116"/>
      <c r="G72" s="116"/>
      <c r="H72" s="116"/>
      <c r="I72" s="114"/>
      <c r="J72" s="114"/>
      <c r="K72" s="114"/>
      <c r="L72" s="114"/>
    </row>
    <row r="73" spans="1:12" ht="14.25" x14ac:dyDescent="0.2">
      <c r="A73" s="116"/>
      <c r="B73" s="116"/>
      <c r="C73" s="116"/>
      <c r="D73" s="116"/>
      <c r="E73" s="116"/>
      <c r="F73" s="116"/>
      <c r="G73" s="116"/>
      <c r="H73" s="116"/>
      <c r="I73" s="114"/>
      <c r="J73" s="114"/>
      <c r="K73" s="114"/>
      <c r="L73" s="114"/>
    </row>
    <row r="74" spans="1:12" ht="14.25" x14ac:dyDescent="0.2">
      <c r="A74" s="116"/>
      <c r="B74" s="116"/>
      <c r="C74" s="116"/>
      <c r="D74" s="116"/>
      <c r="E74" s="116"/>
      <c r="F74" s="116"/>
      <c r="G74" s="116"/>
      <c r="H74" s="116"/>
      <c r="I74" s="114"/>
      <c r="J74" s="114"/>
      <c r="K74" s="114"/>
      <c r="L74" s="114"/>
    </row>
    <row r="75" spans="1:12" ht="14.25" x14ac:dyDescent="0.2">
      <c r="A75" s="116"/>
      <c r="B75" s="116"/>
      <c r="C75" s="116"/>
      <c r="D75" s="116"/>
      <c r="E75" s="116"/>
      <c r="F75" s="116"/>
      <c r="G75" s="116"/>
      <c r="H75" s="116"/>
      <c r="I75" s="114"/>
      <c r="J75" s="114"/>
      <c r="K75" s="114"/>
      <c r="L75" s="114"/>
    </row>
    <row r="76" spans="1:12" ht="14.25" x14ac:dyDescent="0.2">
      <c r="A76" s="116"/>
      <c r="B76" s="116"/>
      <c r="C76" s="116"/>
      <c r="D76" s="116"/>
      <c r="E76" s="116"/>
      <c r="F76" s="116"/>
      <c r="G76" s="116"/>
      <c r="H76" s="116"/>
      <c r="I76" s="114"/>
      <c r="J76" s="114"/>
      <c r="K76" s="114"/>
      <c r="L76" s="114"/>
    </row>
    <row r="77" spans="1:12" ht="14.25" x14ac:dyDescent="0.2">
      <c r="A77" s="116"/>
      <c r="B77" s="116"/>
      <c r="C77" s="116"/>
      <c r="D77" s="116"/>
      <c r="E77" s="116"/>
      <c r="F77" s="116"/>
      <c r="G77" s="116"/>
      <c r="H77" s="116"/>
      <c r="I77" s="114"/>
      <c r="J77" s="114"/>
      <c r="K77" s="114"/>
      <c r="L77" s="114"/>
    </row>
    <row r="78" spans="1:12" ht="14.25" x14ac:dyDescent="0.2">
      <c r="A78" s="116"/>
      <c r="B78" s="116"/>
      <c r="C78" s="116"/>
      <c r="D78" s="116"/>
      <c r="E78" s="116"/>
      <c r="F78" s="116"/>
      <c r="G78" s="116"/>
      <c r="H78" s="116"/>
      <c r="I78" s="114"/>
      <c r="J78" s="114"/>
      <c r="K78" s="114"/>
      <c r="L78" s="114"/>
    </row>
    <row r="79" spans="1:12" ht="14.25" x14ac:dyDescent="0.2">
      <c r="A79" s="116"/>
      <c r="B79" s="116"/>
      <c r="C79" s="116"/>
      <c r="D79" s="116"/>
      <c r="E79" s="116"/>
      <c r="F79" s="116"/>
      <c r="G79" s="116"/>
      <c r="H79" s="116"/>
      <c r="I79" s="114"/>
      <c r="J79" s="114"/>
      <c r="K79" s="114"/>
      <c r="L79" s="114"/>
    </row>
    <row r="80" spans="1:12" ht="14.25" x14ac:dyDescent="0.2">
      <c r="A80" s="116"/>
      <c r="B80" s="116"/>
      <c r="C80" s="116"/>
      <c r="D80" s="116"/>
      <c r="E80" s="116"/>
      <c r="F80" s="116"/>
      <c r="G80" s="116"/>
      <c r="H80" s="116"/>
      <c r="I80" s="114"/>
      <c r="J80" s="114"/>
      <c r="K80" s="114"/>
      <c r="L80" s="114"/>
    </row>
    <row r="81" spans="1:12" ht="14.25" x14ac:dyDescent="0.2">
      <c r="A81" s="116"/>
      <c r="B81" s="116"/>
      <c r="C81" s="116"/>
      <c r="D81" s="116"/>
      <c r="E81" s="116"/>
      <c r="F81" s="116"/>
      <c r="G81" s="116"/>
      <c r="H81" s="116"/>
      <c r="I81" s="114"/>
      <c r="J81" s="114"/>
      <c r="K81" s="114"/>
      <c r="L81" s="114"/>
    </row>
    <row r="82" spans="1:12" ht="14.25" x14ac:dyDescent="0.2">
      <c r="A82" s="116"/>
      <c r="B82" s="116"/>
      <c r="C82" s="116"/>
      <c r="D82" s="116"/>
      <c r="E82" s="116"/>
      <c r="F82" s="116"/>
      <c r="G82" s="116"/>
      <c r="H82" s="116"/>
      <c r="I82" s="114"/>
      <c r="J82" s="114"/>
      <c r="K82" s="114"/>
      <c r="L82" s="114"/>
    </row>
    <row r="83" spans="1:12" ht="14.25" x14ac:dyDescent="0.2">
      <c r="A83" s="116"/>
      <c r="B83" s="116"/>
      <c r="C83" s="116"/>
      <c r="D83" s="116"/>
      <c r="E83" s="116"/>
      <c r="F83" s="116"/>
      <c r="G83" s="116"/>
      <c r="H83" s="116"/>
      <c r="I83" s="114"/>
      <c r="J83" s="114"/>
      <c r="K83" s="114"/>
      <c r="L83" s="114"/>
    </row>
    <row r="84" spans="1:12" ht="14.25" x14ac:dyDescent="0.2">
      <c r="A84" s="116"/>
      <c r="B84" s="116"/>
      <c r="C84" s="116"/>
      <c r="D84" s="116"/>
      <c r="E84" s="116"/>
      <c r="F84" s="116"/>
      <c r="G84" s="116"/>
      <c r="H84" s="116"/>
      <c r="I84" s="114"/>
      <c r="J84" s="114"/>
      <c r="K84" s="114"/>
      <c r="L84" s="114"/>
    </row>
    <row r="85" spans="1:12" ht="14.25" x14ac:dyDescent="0.2">
      <c r="A85" s="116"/>
      <c r="B85" s="116"/>
      <c r="C85" s="116"/>
      <c r="D85" s="116"/>
      <c r="E85" s="116"/>
      <c r="F85" s="116"/>
      <c r="G85" s="116"/>
      <c r="H85" s="116"/>
      <c r="I85" s="114"/>
      <c r="J85" s="114"/>
      <c r="K85" s="114"/>
      <c r="L85" s="114"/>
    </row>
    <row r="86" spans="1:12" ht="14.25" x14ac:dyDescent="0.2">
      <c r="A86" s="116"/>
      <c r="B86" s="116"/>
      <c r="C86" s="116"/>
      <c r="D86" s="116"/>
      <c r="E86" s="116"/>
      <c r="F86" s="116"/>
      <c r="G86" s="116"/>
      <c r="H86" s="116"/>
      <c r="I86" s="114"/>
      <c r="J86" s="114"/>
      <c r="K86" s="114"/>
      <c r="L86" s="114"/>
    </row>
    <row r="87" spans="1:12" ht="14.25" x14ac:dyDescent="0.2">
      <c r="A87" s="116"/>
      <c r="B87" s="116"/>
      <c r="C87" s="116"/>
      <c r="D87" s="116"/>
      <c r="E87" s="116"/>
      <c r="F87" s="116"/>
      <c r="G87" s="116"/>
      <c r="H87" s="116"/>
      <c r="I87" s="114"/>
      <c r="J87" s="114"/>
      <c r="K87" s="114"/>
      <c r="L87" s="114"/>
    </row>
    <row r="88" spans="1:12" ht="14.25" x14ac:dyDescent="0.2">
      <c r="A88" s="116"/>
      <c r="B88" s="116"/>
      <c r="C88" s="116"/>
      <c r="D88" s="116"/>
      <c r="E88" s="116"/>
      <c r="F88" s="116"/>
      <c r="G88" s="116"/>
      <c r="H88" s="116"/>
      <c r="I88" s="114"/>
      <c r="J88" s="114"/>
      <c r="K88" s="114"/>
      <c r="L88" s="114"/>
    </row>
    <row r="89" spans="1:12" ht="14.25" x14ac:dyDescent="0.2">
      <c r="A89" s="116"/>
      <c r="B89" s="116"/>
      <c r="C89" s="116"/>
      <c r="D89" s="116"/>
      <c r="E89" s="116"/>
      <c r="F89" s="116"/>
      <c r="G89" s="116"/>
      <c r="H89" s="116"/>
      <c r="I89" s="114"/>
      <c r="J89" s="114"/>
      <c r="K89" s="114"/>
      <c r="L89" s="114"/>
    </row>
    <row r="90" spans="1:12" ht="14.25" x14ac:dyDescent="0.2">
      <c r="A90" s="116"/>
      <c r="B90" s="116"/>
      <c r="C90" s="116"/>
      <c r="D90" s="116"/>
      <c r="E90" s="119"/>
      <c r="F90" s="119"/>
      <c r="G90" s="119"/>
      <c r="H90" s="119"/>
    </row>
    <row r="91" spans="1:12" ht="14.25" x14ac:dyDescent="0.2">
      <c r="A91" s="116"/>
      <c r="B91" s="116"/>
      <c r="C91" s="116"/>
      <c r="D91" s="116"/>
      <c r="E91" s="119"/>
      <c r="F91" s="119"/>
      <c r="G91" s="119"/>
      <c r="H91" s="119"/>
    </row>
    <row r="92" spans="1:12" ht="14.25" x14ac:dyDescent="0.2">
      <c r="A92" s="119"/>
      <c r="B92" s="119"/>
      <c r="C92" s="119"/>
      <c r="D92" s="119"/>
      <c r="E92" s="119"/>
      <c r="F92" s="119"/>
      <c r="G92" s="119"/>
      <c r="H92" s="119"/>
    </row>
    <row r="93" spans="1:12" ht="14.25" x14ac:dyDescent="0.2">
      <c r="A93" s="119"/>
      <c r="B93" s="119"/>
      <c r="C93" s="119"/>
      <c r="D93" s="119"/>
      <c r="E93" s="119"/>
      <c r="F93" s="119"/>
      <c r="G93" s="119"/>
      <c r="H93" s="119"/>
    </row>
    <row r="94" spans="1:12" ht="14.25" x14ac:dyDescent="0.2">
      <c r="A94" s="119"/>
      <c r="B94" s="119"/>
      <c r="C94" s="119"/>
      <c r="D94" s="119"/>
      <c r="E94" s="119"/>
      <c r="F94" s="119"/>
      <c r="G94" s="119"/>
      <c r="H94" s="119"/>
    </row>
    <row r="95" spans="1:12" ht="14.25" x14ac:dyDescent="0.2">
      <c r="A95" s="119"/>
      <c r="B95" s="119"/>
      <c r="C95" s="119"/>
      <c r="D95" s="119"/>
      <c r="E95" s="119"/>
      <c r="F95" s="119"/>
      <c r="G95" s="119"/>
      <c r="H95" s="119"/>
    </row>
    <row r="96" spans="1:12" ht="14.25" x14ac:dyDescent="0.2">
      <c r="A96" s="119"/>
      <c r="B96" s="119"/>
      <c r="C96" s="119"/>
      <c r="D96" s="119"/>
      <c r="E96" s="119"/>
      <c r="F96" s="119"/>
      <c r="G96" s="119"/>
      <c r="H96" s="119"/>
    </row>
    <row r="97" spans="1:8" ht="14.25" x14ac:dyDescent="0.2">
      <c r="A97" s="119"/>
      <c r="B97" s="119"/>
      <c r="C97" s="119"/>
      <c r="D97" s="119"/>
      <c r="E97" s="119"/>
      <c r="F97" s="119"/>
      <c r="G97" s="119"/>
      <c r="H97" s="119"/>
    </row>
    <row r="98" spans="1:8" ht="14.25" x14ac:dyDescent="0.2">
      <c r="A98" s="119"/>
      <c r="B98" s="119"/>
      <c r="C98" s="119"/>
      <c r="D98" s="119"/>
      <c r="E98" s="119"/>
      <c r="F98" s="119"/>
      <c r="G98" s="119"/>
      <c r="H98" s="119"/>
    </row>
    <row r="99" spans="1:8" ht="14.25" x14ac:dyDescent="0.2">
      <c r="A99" s="119"/>
      <c r="B99" s="119"/>
      <c r="C99" s="119"/>
      <c r="D99" s="119"/>
      <c r="E99" s="119"/>
      <c r="F99" s="119"/>
      <c r="G99" s="119"/>
      <c r="H99" s="119"/>
    </row>
    <row r="100" spans="1:8" ht="14.25" x14ac:dyDescent="0.2">
      <c r="A100" s="119"/>
      <c r="B100" s="119"/>
      <c r="C100" s="119"/>
      <c r="D100" s="119"/>
      <c r="E100" s="119"/>
      <c r="F100" s="119"/>
      <c r="G100" s="119"/>
      <c r="H100" s="119"/>
    </row>
    <row r="101" spans="1:8" ht="14.25" x14ac:dyDescent="0.2">
      <c r="A101" s="119"/>
      <c r="B101" s="119"/>
      <c r="C101" s="119"/>
      <c r="D101" s="119"/>
      <c r="E101" s="119"/>
      <c r="F101" s="119"/>
      <c r="G101" s="119"/>
      <c r="H101" s="119"/>
    </row>
    <row r="102" spans="1:8" ht="14.25" x14ac:dyDescent="0.2">
      <c r="A102" s="119"/>
      <c r="B102" s="119"/>
      <c r="C102" s="119"/>
      <c r="D102" s="119"/>
      <c r="E102" s="119"/>
      <c r="F102" s="119"/>
      <c r="G102" s="119"/>
      <c r="H102" s="119"/>
    </row>
    <row r="103" spans="1:8" ht="14.25" x14ac:dyDescent="0.2">
      <c r="A103" s="119"/>
      <c r="B103" s="119"/>
      <c r="C103" s="119"/>
      <c r="D103" s="119"/>
      <c r="E103" s="119"/>
      <c r="F103" s="119"/>
      <c r="G103" s="119"/>
      <c r="H103" s="119"/>
    </row>
    <row r="104" spans="1:8" ht="14.25" x14ac:dyDescent="0.2">
      <c r="A104" s="119"/>
      <c r="B104" s="119"/>
      <c r="C104" s="119"/>
      <c r="D104" s="119"/>
      <c r="E104" s="119"/>
      <c r="F104" s="119"/>
      <c r="G104" s="119"/>
      <c r="H104" s="119"/>
    </row>
    <row r="105" spans="1:8" ht="14.25" x14ac:dyDescent="0.2">
      <c r="A105" s="119"/>
      <c r="B105" s="119"/>
      <c r="C105" s="119"/>
      <c r="D105" s="119"/>
      <c r="E105" s="119"/>
      <c r="F105" s="119"/>
      <c r="G105" s="119"/>
      <c r="H105" s="119"/>
    </row>
    <row r="106" spans="1:8" ht="14.25" x14ac:dyDescent="0.2">
      <c r="A106" s="119"/>
      <c r="B106" s="119"/>
      <c r="C106" s="119"/>
      <c r="D106" s="119"/>
      <c r="E106" s="119"/>
      <c r="F106" s="119"/>
      <c r="G106" s="119"/>
      <c r="H106" s="119"/>
    </row>
    <row r="107" spans="1:8" ht="14.25" x14ac:dyDescent="0.2">
      <c r="A107" s="119"/>
      <c r="B107" s="119"/>
      <c r="C107" s="119"/>
      <c r="D107" s="119"/>
      <c r="E107" s="119"/>
      <c r="F107" s="119"/>
      <c r="G107" s="119"/>
      <c r="H107" s="119"/>
    </row>
    <row r="108" spans="1:8" ht="14.25" x14ac:dyDescent="0.2">
      <c r="A108" s="119"/>
      <c r="B108" s="119"/>
      <c r="C108" s="119"/>
      <c r="D108" s="119"/>
      <c r="E108" s="119"/>
      <c r="F108" s="119"/>
      <c r="G108" s="119"/>
      <c r="H108" s="119"/>
    </row>
    <row r="109" spans="1:8" ht="14.25" x14ac:dyDescent="0.2">
      <c r="A109" s="119"/>
      <c r="B109" s="119"/>
      <c r="C109" s="119"/>
      <c r="D109" s="119"/>
      <c r="E109" s="119"/>
      <c r="F109" s="119"/>
      <c r="G109" s="119"/>
      <c r="H109" s="119"/>
    </row>
    <row r="110" spans="1:8" ht="14.25" x14ac:dyDescent="0.2">
      <c r="A110" s="119"/>
      <c r="B110" s="119"/>
      <c r="C110" s="119"/>
      <c r="D110" s="119"/>
      <c r="E110" s="119"/>
      <c r="F110" s="119"/>
      <c r="G110" s="119"/>
      <c r="H110" s="119"/>
    </row>
    <row r="111" spans="1:8" ht="14.25" x14ac:dyDescent="0.2">
      <c r="A111" s="119"/>
      <c r="B111" s="119"/>
      <c r="C111" s="119"/>
      <c r="D111" s="119"/>
      <c r="E111" s="119"/>
      <c r="F111" s="119"/>
      <c r="G111" s="119"/>
      <c r="H111" s="119"/>
    </row>
    <row r="112" spans="1:8" ht="14.25" x14ac:dyDescent="0.2">
      <c r="A112" s="119"/>
      <c r="B112" s="119"/>
      <c r="C112" s="119"/>
      <c r="D112" s="119"/>
      <c r="E112" s="119"/>
      <c r="F112" s="119"/>
      <c r="G112" s="119"/>
      <c r="H112" s="119"/>
    </row>
    <row r="113" spans="1:8" ht="14.25" x14ac:dyDescent="0.2">
      <c r="A113" s="119"/>
      <c r="B113" s="119"/>
      <c r="C113" s="119"/>
      <c r="D113" s="119"/>
      <c r="E113" s="119"/>
      <c r="F113" s="119"/>
      <c r="G113" s="119"/>
      <c r="H113" s="119"/>
    </row>
    <row r="114" spans="1:8" ht="14.25" x14ac:dyDescent="0.2">
      <c r="A114" s="119"/>
      <c r="B114" s="119"/>
      <c r="C114" s="119"/>
      <c r="D114" s="119"/>
      <c r="E114" s="119"/>
      <c r="F114" s="119"/>
      <c r="G114" s="119"/>
      <c r="H114" s="119"/>
    </row>
    <row r="115" spans="1:8" ht="14.25" x14ac:dyDescent="0.2">
      <c r="A115" s="119"/>
      <c r="B115" s="119"/>
      <c r="C115" s="119"/>
      <c r="D115" s="119"/>
      <c r="E115" s="119"/>
      <c r="F115" s="119"/>
      <c r="G115" s="119"/>
      <c r="H115" s="119"/>
    </row>
    <row r="116" spans="1:8" ht="14.25" x14ac:dyDescent="0.2">
      <c r="A116" s="119"/>
      <c r="B116" s="119"/>
      <c r="C116" s="119"/>
      <c r="D116" s="119"/>
      <c r="E116" s="119"/>
      <c r="F116" s="119"/>
      <c r="G116" s="119"/>
      <c r="H116" s="119"/>
    </row>
    <row r="117" spans="1:8" ht="14.25" x14ac:dyDescent="0.2">
      <c r="A117" s="119"/>
      <c r="B117" s="119"/>
      <c r="C117" s="119"/>
      <c r="D117" s="119"/>
      <c r="E117" s="119"/>
      <c r="F117" s="119"/>
      <c r="G117" s="119"/>
      <c r="H117" s="119"/>
    </row>
    <row r="118" spans="1:8" ht="14.25" x14ac:dyDescent="0.2">
      <c r="A118" s="119"/>
      <c r="B118" s="119"/>
      <c r="C118" s="119"/>
      <c r="D118" s="119"/>
      <c r="E118" s="119"/>
      <c r="F118" s="119"/>
      <c r="G118" s="119"/>
      <c r="H118" s="119"/>
    </row>
    <row r="119" spans="1:8" ht="14.25" x14ac:dyDescent="0.2">
      <c r="A119" s="119"/>
      <c r="B119" s="119"/>
      <c r="C119" s="119"/>
      <c r="D119" s="119"/>
      <c r="E119" s="119"/>
      <c r="F119" s="119"/>
      <c r="G119" s="119"/>
      <c r="H119" s="119"/>
    </row>
    <row r="120" spans="1:8" ht="14.25" x14ac:dyDescent="0.2">
      <c r="A120" s="119"/>
      <c r="B120" s="119"/>
      <c r="C120" s="119"/>
      <c r="D120" s="119"/>
      <c r="E120" s="119"/>
      <c r="F120" s="119"/>
      <c r="G120" s="119"/>
      <c r="H120" s="119"/>
    </row>
    <row r="121" spans="1:8" ht="14.25" x14ac:dyDescent="0.2">
      <c r="A121" s="119"/>
      <c r="B121" s="119"/>
      <c r="C121" s="119"/>
      <c r="D121" s="119"/>
      <c r="E121" s="119"/>
      <c r="F121" s="119"/>
      <c r="G121" s="119"/>
      <c r="H121" s="119"/>
    </row>
    <row r="122" spans="1:8" ht="14.25" x14ac:dyDescent="0.2">
      <c r="A122" s="119"/>
      <c r="B122" s="119"/>
      <c r="C122" s="119"/>
      <c r="D122" s="119"/>
      <c r="E122" s="119"/>
      <c r="F122" s="119"/>
      <c r="G122" s="119"/>
      <c r="H122" s="119"/>
    </row>
    <row r="123" spans="1:8" ht="14.25" x14ac:dyDescent="0.2">
      <c r="A123" s="119"/>
      <c r="B123" s="119"/>
      <c r="C123" s="119"/>
      <c r="D123" s="119"/>
      <c r="E123" s="119"/>
      <c r="F123" s="119"/>
      <c r="G123" s="119"/>
      <c r="H123" s="119"/>
    </row>
    <row r="124" spans="1:8" ht="14.25" x14ac:dyDescent="0.2">
      <c r="A124" s="119"/>
      <c r="B124" s="119"/>
      <c r="C124" s="119"/>
      <c r="D124" s="119"/>
      <c r="E124" s="119"/>
      <c r="F124" s="119"/>
      <c r="G124" s="119"/>
      <c r="H124" s="119"/>
    </row>
    <row r="125" spans="1:8" ht="14.25" x14ac:dyDescent="0.2">
      <c r="A125" s="119"/>
      <c r="B125" s="119"/>
      <c r="C125" s="119"/>
      <c r="D125" s="119"/>
      <c r="E125" s="119"/>
      <c r="F125" s="119"/>
      <c r="G125" s="119"/>
      <c r="H125" s="119"/>
    </row>
    <row r="126" spans="1:8" ht="14.25" x14ac:dyDescent="0.2">
      <c r="A126" s="119"/>
      <c r="B126" s="119"/>
      <c r="C126" s="119"/>
      <c r="D126" s="119"/>
      <c r="E126" s="119"/>
      <c r="F126" s="119"/>
      <c r="G126" s="119"/>
      <c r="H126" s="119"/>
    </row>
    <row r="127" spans="1:8" ht="14.25" x14ac:dyDescent="0.2">
      <c r="A127" s="119"/>
      <c r="B127" s="119"/>
      <c r="C127" s="119"/>
      <c r="D127" s="119"/>
      <c r="E127" s="119"/>
      <c r="F127" s="119"/>
      <c r="G127" s="119"/>
      <c r="H127" s="119"/>
    </row>
    <row r="128" spans="1:8" ht="14.25" x14ac:dyDescent="0.2">
      <c r="A128" s="119"/>
      <c r="B128" s="119"/>
      <c r="C128" s="119"/>
      <c r="D128" s="119"/>
      <c r="E128" s="119"/>
      <c r="F128" s="119"/>
      <c r="G128" s="119"/>
      <c r="H128" s="119"/>
    </row>
    <row r="129" spans="1:8" ht="14.25" x14ac:dyDescent="0.2">
      <c r="A129" s="119"/>
      <c r="B129" s="119"/>
      <c r="C129" s="119"/>
      <c r="D129" s="119"/>
      <c r="E129" s="119"/>
      <c r="F129" s="119"/>
      <c r="G129" s="119"/>
      <c r="H129" s="119"/>
    </row>
    <row r="130" spans="1:8" ht="14.25" x14ac:dyDescent="0.2">
      <c r="A130" s="119"/>
      <c r="B130" s="119"/>
      <c r="C130" s="119"/>
      <c r="D130" s="119"/>
      <c r="E130" s="119"/>
      <c r="F130" s="119"/>
      <c r="G130" s="119"/>
      <c r="H130" s="119"/>
    </row>
    <row r="131" spans="1:8" ht="14.25" x14ac:dyDescent="0.2">
      <c r="A131" s="119"/>
      <c r="B131" s="119"/>
      <c r="C131" s="119"/>
      <c r="D131" s="119"/>
      <c r="E131" s="119"/>
      <c r="F131" s="119"/>
      <c r="G131" s="119"/>
      <c r="H131" s="119"/>
    </row>
    <row r="132" spans="1:8" ht="14.25" x14ac:dyDescent="0.2">
      <c r="A132" s="119"/>
      <c r="B132" s="119"/>
      <c r="C132" s="119"/>
      <c r="D132" s="119"/>
      <c r="E132" s="119"/>
      <c r="F132" s="119"/>
      <c r="G132" s="119"/>
      <c r="H132" s="119"/>
    </row>
    <row r="133" spans="1:8" ht="14.25" x14ac:dyDescent="0.2">
      <c r="A133" s="119"/>
      <c r="B133" s="119"/>
      <c r="C133" s="119"/>
      <c r="D133" s="119"/>
      <c r="E133" s="119"/>
      <c r="F133" s="119"/>
      <c r="G133" s="119"/>
      <c r="H133" s="119"/>
    </row>
    <row r="134" spans="1:8" ht="14.25" x14ac:dyDescent="0.2">
      <c r="A134" s="119"/>
      <c r="B134" s="119"/>
      <c r="C134" s="119"/>
      <c r="D134" s="119"/>
      <c r="E134" s="119"/>
      <c r="F134" s="119"/>
      <c r="G134" s="119"/>
      <c r="H134" s="119"/>
    </row>
    <row r="135" spans="1:8" ht="14.25" x14ac:dyDescent="0.2">
      <c r="A135" s="119"/>
      <c r="B135" s="119"/>
      <c r="C135" s="119"/>
      <c r="D135" s="119"/>
      <c r="E135" s="119"/>
      <c r="F135" s="119"/>
      <c r="G135" s="119"/>
      <c r="H135" s="119"/>
    </row>
    <row r="136" spans="1:8" ht="14.25" x14ac:dyDescent="0.2">
      <c r="A136" s="119"/>
      <c r="B136" s="119"/>
      <c r="C136" s="119"/>
      <c r="D136" s="119"/>
      <c r="E136" s="119"/>
      <c r="F136" s="119"/>
      <c r="G136" s="119"/>
      <c r="H136" s="119"/>
    </row>
    <row r="137" spans="1:8" ht="14.25" x14ac:dyDescent="0.2">
      <c r="A137" s="119"/>
      <c r="B137" s="119"/>
      <c r="C137" s="119"/>
      <c r="D137" s="119"/>
      <c r="E137" s="119"/>
      <c r="F137" s="119"/>
      <c r="G137" s="119"/>
      <c r="H137" s="119"/>
    </row>
    <row r="138" spans="1:8" ht="14.25" x14ac:dyDescent="0.2">
      <c r="A138" s="119"/>
      <c r="B138" s="119"/>
      <c r="C138" s="119"/>
      <c r="D138" s="119"/>
      <c r="E138" s="119"/>
      <c r="F138" s="119"/>
      <c r="G138" s="119"/>
      <c r="H138" s="119"/>
    </row>
    <row r="139" spans="1:8" ht="14.25" x14ac:dyDescent="0.2">
      <c r="A139" s="119"/>
      <c r="B139" s="119"/>
      <c r="C139" s="119"/>
      <c r="D139" s="119"/>
      <c r="E139" s="119"/>
      <c r="F139" s="119"/>
      <c r="G139" s="119"/>
      <c r="H139" s="119"/>
    </row>
    <row r="140" spans="1:8" ht="14.25" x14ac:dyDescent="0.2">
      <c r="A140" s="119"/>
      <c r="B140" s="119"/>
      <c r="C140" s="119"/>
      <c r="D140" s="119"/>
      <c r="E140" s="119"/>
      <c r="F140" s="119"/>
      <c r="G140" s="119"/>
      <c r="H140" s="119"/>
    </row>
    <row r="141" spans="1:8" ht="14.25" x14ac:dyDescent="0.2">
      <c r="A141" s="119"/>
      <c r="B141" s="119"/>
      <c r="C141" s="119"/>
      <c r="D141" s="119"/>
      <c r="E141" s="119"/>
      <c r="F141" s="119"/>
      <c r="G141" s="119"/>
      <c r="H141" s="119"/>
    </row>
    <row r="142" spans="1:8" ht="14.25" x14ac:dyDescent="0.2">
      <c r="A142" s="119"/>
      <c r="B142" s="119"/>
      <c r="C142" s="119"/>
      <c r="D142" s="119"/>
      <c r="E142" s="119"/>
      <c r="F142" s="119"/>
      <c r="G142" s="119"/>
      <c r="H142" s="119"/>
    </row>
    <row r="143" spans="1:8" ht="14.25" x14ac:dyDescent="0.2">
      <c r="A143" s="119"/>
      <c r="B143" s="119"/>
      <c r="C143" s="119"/>
      <c r="D143" s="119"/>
      <c r="E143" s="119"/>
      <c r="F143" s="119"/>
      <c r="G143" s="119"/>
      <c r="H143" s="119"/>
    </row>
    <row r="144" spans="1:8" ht="14.25" x14ac:dyDescent="0.2">
      <c r="A144" s="119"/>
      <c r="B144" s="119"/>
      <c r="C144" s="119"/>
      <c r="D144" s="119"/>
      <c r="E144" s="119"/>
      <c r="F144" s="119"/>
      <c r="G144" s="119"/>
      <c r="H144" s="119"/>
    </row>
    <row r="145" spans="1:8" ht="14.25" x14ac:dyDescent="0.2">
      <c r="A145" s="119"/>
      <c r="B145" s="119"/>
      <c r="C145" s="119"/>
      <c r="D145" s="119"/>
      <c r="E145" s="119"/>
      <c r="F145" s="119"/>
      <c r="G145" s="119"/>
      <c r="H145" s="119"/>
    </row>
    <row r="146" spans="1:8" ht="14.25" x14ac:dyDescent="0.2">
      <c r="A146" s="119"/>
      <c r="B146" s="119"/>
      <c r="C146" s="119"/>
      <c r="D146" s="119"/>
      <c r="E146" s="119"/>
      <c r="F146" s="119"/>
      <c r="G146" s="119"/>
      <c r="H146" s="119"/>
    </row>
    <row r="147" spans="1:8" ht="14.25" x14ac:dyDescent="0.2">
      <c r="A147" s="119"/>
      <c r="B147" s="119"/>
      <c r="C147" s="119"/>
      <c r="D147" s="119"/>
      <c r="E147" s="119"/>
      <c r="F147" s="119"/>
      <c r="G147" s="119"/>
      <c r="H147" s="119"/>
    </row>
    <row r="148" spans="1:8" ht="14.25" x14ac:dyDescent="0.2">
      <c r="A148" s="119"/>
      <c r="B148" s="119"/>
      <c r="C148" s="119"/>
      <c r="D148" s="119"/>
      <c r="E148" s="119"/>
      <c r="F148" s="119"/>
      <c r="G148" s="119"/>
      <c r="H148" s="119"/>
    </row>
    <row r="149" spans="1:8" ht="14.25" x14ac:dyDescent="0.2">
      <c r="A149" s="119"/>
      <c r="B149" s="119"/>
      <c r="C149" s="119"/>
      <c r="D149" s="119"/>
      <c r="E149" s="119"/>
      <c r="F149" s="119"/>
      <c r="G149" s="119"/>
      <c r="H149" s="119"/>
    </row>
    <row r="150" spans="1:8" ht="14.25" x14ac:dyDescent="0.2">
      <c r="A150" s="119"/>
      <c r="B150" s="119"/>
      <c r="C150" s="119"/>
      <c r="D150" s="119"/>
      <c r="E150" s="119"/>
      <c r="F150" s="119"/>
      <c r="G150" s="119"/>
      <c r="H150" s="119"/>
    </row>
    <row r="151" spans="1:8" ht="14.25" x14ac:dyDescent="0.2">
      <c r="A151" s="119"/>
      <c r="B151" s="119"/>
      <c r="C151" s="119"/>
      <c r="D151" s="119"/>
      <c r="E151" s="119"/>
      <c r="F151" s="119"/>
      <c r="G151" s="119"/>
      <c r="H151" s="119"/>
    </row>
    <row r="152" spans="1:8" ht="14.25" x14ac:dyDescent="0.2">
      <c r="A152" s="119"/>
      <c r="B152" s="119"/>
      <c r="C152" s="119"/>
      <c r="D152" s="119"/>
      <c r="E152" s="119"/>
      <c r="F152" s="119"/>
      <c r="G152" s="119"/>
      <c r="H152" s="119"/>
    </row>
    <row r="153" spans="1:8" ht="14.25" x14ac:dyDescent="0.2">
      <c r="A153" s="119"/>
      <c r="B153" s="119"/>
      <c r="C153" s="119"/>
      <c r="D153" s="119"/>
      <c r="E153" s="119"/>
      <c r="F153" s="119"/>
      <c r="G153" s="119"/>
      <c r="H153" s="119"/>
    </row>
    <row r="154" spans="1:8" ht="14.25" x14ac:dyDescent="0.2">
      <c r="A154" s="119"/>
      <c r="B154" s="119"/>
      <c r="C154" s="119"/>
      <c r="D154" s="119"/>
      <c r="E154" s="119"/>
      <c r="F154" s="119"/>
      <c r="G154" s="119"/>
      <c r="H154" s="119"/>
    </row>
    <row r="155" spans="1:8" ht="14.25" x14ac:dyDescent="0.2">
      <c r="A155" s="119"/>
      <c r="B155" s="119"/>
      <c r="C155" s="119"/>
      <c r="D155" s="119"/>
      <c r="E155" s="119"/>
      <c r="F155" s="119"/>
      <c r="G155" s="119"/>
      <c r="H155" s="119"/>
    </row>
    <row r="156" spans="1:8" ht="14.25" x14ac:dyDescent="0.2">
      <c r="A156" s="119"/>
      <c r="B156" s="119"/>
      <c r="C156" s="119"/>
      <c r="D156" s="119"/>
      <c r="E156" s="119"/>
      <c r="F156" s="119"/>
      <c r="G156" s="119"/>
      <c r="H156" s="119"/>
    </row>
    <row r="157" spans="1:8" ht="14.25" x14ac:dyDescent="0.2">
      <c r="A157" s="119"/>
      <c r="B157" s="119"/>
      <c r="C157" s="119"/>
      <c r="D157" s="119"/>
      <c r="E157" s="119"/>
      <c r="F157" s="119"/>
      <c r="G157" s="119"/>
      <c r="H157" s="119"/>
    </row>
    <row r="158" spans="1:8" ht="14.25" x14ac:dyDescent="0.2">
      <c r="A158" s="119"/>
      <c r="B158" s="119"/>
      <c r="C158" s="119"/>
      <c r="D158" s="119"/>
      <c r="E158" s="119"/>
      <c r="F158" s="119"/>
      <c r="G158" s="119"/>
      <c r="H158" s="119"/>
    </row>
    <row r="159" spans="1:8" ht="14.25" x14ac:dyDescent="0.2">
      <c r="A159" s="119"/>
      <c r="B159" s="119"/>
      <c r="C159" s="119"/>
      <c r="D159" s="119"/>
      <c r="E159" s="119"/>
      <c r="F159" s="119"/>
      <c r="G159" s="119"/>
      <c r="H159" s="119"/>
    </row>
    <row r="160" spans="1:8" ht="14.25" x14ac:dyDescent="0.2">
      <c r="A160" s="119"/>
      <c r="B160" s="119"/>
      <c r="C160" s="119"/>
      <c r="D160" s="119"/>
      <c r="E160" s="119"/>
      <c r="F160" s="119"/>
      <c r="G160" s="119"/>
      <c r="H160" s="119"/>
    </row>
    <row r="161" spans="1:8" ht="14.25" x14ac:dyDescent="0.2">
      <c r="A161" s="119"/>
      <c r="B161" s="119"/>
      <c r="C161" s="119"/>
      <c r="D161" s="119"/>
      <c r="E161" s="119"/>
      <c r="F161" s="119"/>
      <c r="G161" s="119"/>
      <c r="H161" s="119"/>
    </row>
    <row r="162" spans="1:8" ht="14.25" x14ac:dyDescent="0.2">
      <c r="A162" s="119"/>
      <c r="B162" s="119"/>
      <c r="C162" s="119"/>
      <c r="D162" s="119"/>
      <c r="E162" s="119"/>
      <c r="F162" s="119"/>
      <c r="G162" s="119"/>
      <c r="H162" s="119"/>
    </row>
    <row r="163" spans="1:8" ht="14.25" x14ac:dyDescent="0.2">
      <c r="A163" s="119"/>
      <c r="B163" s="119"/>
      <c r="C163" s="119"/>
      <c r="D163" s="119"/>
      <c r="E163" s="119"/>
      <c r="F163" s="119"/>
      <c r="G163" s="119"/>
      <c r="H163" s="119"/>
    </row>
    <row r="164" spans="1:8" ht="14.25" x14ac:dyDescent="0.2">
      <c r="A164" s="119"/>
      <c r="B164" s="119"/>
      <c r="C164" s="119"/>
      <c r="D164" s="119"/>
      <c r="E164" s="119"/>
      <c r="F164" s="119"/>
      <c r="G164" s="119"/>
      <c r="H164" s="119"/>
    </row>
    <row r="165" spans="1:8" ht="14.25" x14ac:dyDescent="0.2">
      <c r="A165" s="119"/>
      <c r="B165" s="119"/>
      <c r="C165" s="119"/>
      <c r="D165" s="119"/>
      <c r="E165" s="119"/>
      <c r="F165" s="119"/>
      <c r="G165" s="119"/>
      <c r="H165" s="119"/>
    </row>
    <row r="166" spans="1:8" ht="14.25" x14ac:dyDescent="0.2">
      <c r="A166" s="119"/>
      <c r="B166" s="119"/>
      <c r="C166" s="119"/>
      <c r="D166" s="119"/>
      <c r="E166" s="119"/>
      <c r="F166" s="119"/>
      <c r="G166" s="119"/>
      <c r="H166" s="119"/>
    </row>
    <row r="167" spans="1:8" ht="14.25" x14ac:dyDescent="0.2">
      <c r="A167" s="119"/>
      <c r="B167" s="119"/>
      <c r="C167" s="119"/>
      <c r="D167" s="119"/>
      <c r="E167" s="119"/>
      <c r="F167" s="119"/>
      <c r="G167" s="119"/>
      <c r="H167" s="119"/>
    </row>
    <row r="168" spans="1:8" ht="14.25" x14ac:dyDescent="0.2">
      <c r="A168" s="119"/>
      <c r="B168" s="119"/>
      <c r="C168" s="119"/>
      <c r="D168" s="119"/>
      <c r="E168" s="119"/>
      <c r="F168" s="119"/>
      <c r="G168" s="119"/>
      <c r="H168" s="119"/>
    </row>
    <row r="169" spans="1:8" ht="14.25" x14ac:dyDescent="0.2">
      <c r="A169" s="119"/>
      <c r="B169" s="119"/>
      <c r="C169" s="119"/>
      <c r="D169" s="119"/>
      <c r="E169" s="119"/>
      <c r="F169" s="119"/>
      <c r="G169" s="119"/>
      <c r="H169" s="119"/>
    </row>
    <row r="170" spans="1:8" ht="14.25" x14ac:dyDescent="0.2">
      <c r="A170" s="119"/>
      <c r="B170" s="119"/>
      <c r="C170" s="119"/>
      <c r="D170" s="119"/>
      <c r="E170" s="119"/>
      <c r="F170" s="119"/>
      <c r="G170" s="119"/>
      <c r="H170" s="119"/>
    </row>
    <row r="171" spans="1:8" ht="14.25" x14ac:dyDescent="0.2">
      <c r="A171" s="119"/>
      <c r="B171" s="119"/>
      <c r="C171" s="119"/>
      <c r="D171" s="119"/>
      <c r="E171" s="119"/>
      <c r="F171" s="119"/>
      <c r="G171" s="119"/>
      <c r="H171" s="119"/>
    </row>
    <row r="172" spans="1:8" ht="14.25" x14ac:dyDescent="0.2">
      <c r="A172" s="119"/>
      <c r="B172" s="119"/>
      <c r="C172" s="119"/>
      <c r="D172" s="119"/>
      <c r="E172" s="119"/>
      <c r="F172" s="119"/>
      <c r="G172" s="119"/>
      <c r="H172" s="119"/>
    </row>
    <row r="173" spans="1:8" ht="14.25" x14ac:dyDescent="0.2">
      <c r="A173" s="119"/>
      <c r="B173" s="119"/>
      <c r="C173" s="119"/>
      <c r="D173" s="119"/>
      <c r="E173" s="119"/>
      <c r="F173" s="119"/>
      <c r="G173" s="119"/>
      <c r="H173" s="119"/>
    </row>
    <row r="174" spans="1:8" ht="14.25" x14ac:dyDescent="0.2">
      <c r="A174" s="119"/>
      <c r="B174" s="119"/>
      <c r="C174" s="119"/>
      <c r="D174" s="119"/>
      <c r="E174" s="119"/>
      <c r="F174" s="119"/>
      <c r="G174" s="119"/>
      <c r="H174" s="119"/>
    </row>
    <row r="175" spans="1:8" ht="14.25" x14ac:dyDescent="0.2">
      <c r="A175" s="119"/>
      <c r="B175" s="119"/>
      <c r="C175" s="119"/>
      <c r="D175" s="119"/>
      <c r="E175" s="119"/>
      <c r="F175" s="119"/>
      <c r="G175" s="119"/>
      <c r="H175" s="119"/>
    </row>
    <row r="176" spans="1:8" ht="14.25" x14ac:dyDescent="0.2">
      <c r="A176" s="119"/>
      <c r="B176" s="119"/>
      <c r="C176" s="119"/>
      <c r="D176" s="119"/>
      <c r="E176" s="119"/>
      <c r="F176" s="119"/>
      <c r="G176" s="119"/>
      <c r="H176" s="119"/>
    </row>
    <row r="177" spans="1:8" ht="14.25" x14ac:dyDescent="0.2">
      <c r="A177" s="119"/>
      <c r="B177" s="119"/>
      <c r="C177" s="119"/>
      <c r="D177" s="119"/>
      <c r="E177" s="119"/>
      <c r="F177" s="119"/>
      <c r="G177" s="119"/>
      <c r="H177" s="119"/>
    </row>
    <row r="178" spans="1:8" ht="14.25" x14ac:dyDescent="0.2">
      <c r="A178" s="119"/>
      <c r="B178" s="119"/>
      <c r="C178" s="119"/>
      <c r="D178" s="119"/>
      <c r="E178" s="119"/>
      <c r="F178" s="119"/>
      <c r="G178" s="119"/>
      <c r="H178" s="119"/>
    </row>
    <row r="179" spans="1:8" ht="14.25" x14ac:dyDescent="0.2">
      <c r="A179" s="119"/>
      <c r="B179" s="119"/>
      <c r="C179" s="119"/>
      <c r="D179" s="119"/>
      <c r="E179" s="119"/>
      <c r="F179" s="119"/>
      <c r="G179" s="119"/>
      <c r="H179" s="119"/>
    </row>
    <row r="180" spans="1:8" ht="14.25" x14ac:dyDescent="0.2">
      <c r="A180" s="119"/>
      <c r="B180" s="119"/>
      <c r="C180" s="119"/>
      <c r="D180" s="119"/>
      <c r="E180" s="119"/>
      <c r="F180" s="119"/>
      <c r="G180" s="119"/>
      <c r="H180" s="119"/>
    </row>
    <row r="181" spans="1:8" ht="14.25" x14ac:dyDescent="0.2">
      <c r="A181" s="119"/>
      <c r="B181" s="119"/>
      <c r="C181" s="119"/>
      <c r="D181" s="119"/>
      <c r="E181" s="119"/>
      <c r="F181" s="119"/>
      <c r="G181" s="119"/>
      <c r="H181" s="119"/>
    </row>
    <row r="182" spans="1:8" ht="14.25" x14ac:dyDescent="0.2">
      <c r="A182" s="119"/>
      <c r="B182" s="119"/>
      <c r="C182" s="119"/>
      <c r="D182" s="119"/>
      <c r="E182" s="119"/>
      <c r="F182" s="119"/>
      <c r="G182" s="119"/>
      <c r="H182" s="119"/>
    </row>
    <row r="183" spans="1:8" ht="14.25" x14ac:dyDescent="0.2">
      <c r="A183" s="119"/>
      <c r="B183" s="119"/>
      <c r="C183" s="119"/>
      <c r="D183" s="119"/>
      <c r="E183" s="119"/>
      <c r="F183" s="119"/>
      <c r="G183" s="119"/>
      <c r="H183" s="119"/>
    </row>
    <row r="184" spans="1:8" ht="14.25" x14ac:dyDescent="0.2">
      <c r="A184" s="119"/>
      <c r="B184" s="119"/>
      <c r="C184" s="119"/>
      <c r="D184" s="119"/>
      <c r="E184" s="119"/>
      <c r="F184" s="119"/>
      <c r="G184" s="119"/>
      <c r="H184" s="119"/>
    </row>
    <row r="185" spans="1:8" ht="14.25" x14ac:dyDescent="0.2">
      <c r="A185" s="119"/>
      <c r="B185" s="119"/>
      <c r="C185" s="119"/>
      <c r="D185" s="119"/>
      <c r="E185" s="119"/>
      <c r="F185" s="119"/>
      <c r="G185" s="119"/>
      <c r="H185" s="119"/>
    </row>
    <row r="186" spans="1:8" ht="14.25" x14ac:dyDescent="0.2">
      <c r="A186" s="119"/>
      <c r="B186" s="119"/>
      <c r="C186" s="119"/>
      <c r="D186" s="119"/>
      <c r="E186" s="119"/>
      <c r="F186" s="119"/>
      <c r="G186" s="119"/>
      <c r="H186" s="119"/>
    </row>
    <row r="187" spans="1:8" ht="14.25" x14ac:dyDescent="0.2">
      <c r="A187" s="119"/>
      <c r="B187" s="119"/>
      <c r="C187" s="119"/>
      <c r="D187" s="119"/>
      <c r="E187" s="119"/>
      <c r="F187" s="119"/>
      <c r="G187" s="119"/>
      <c r="H187" s="119"/>
    </row>
    <row r="188" spans="1:8" ht="14.25" x14ac:dyDescent="0.2">
      <c r="A188" s="119"/>
      <c r="B188" s="119"/>
      <c r="C188" s="119"/>
      <c r="D188" s="119"/>
      <c r="E188" s="119"/>
      <c r="F188" s="119"/>
      <c r="G188" s="119"/>
      <c r="H188" s="119"/>
    </row>
    <row r="189" spans="1:8" ht="14.25" x14ac:dyDescent="0.2">
      <c r="A189" s="119"/>
      <c r="B189" s="119"/>
      <c r="C189" s="119"/>
      <c r="D189" s="119"/>
      <c r="E189" s="119"/>
      <c r="F189" s="119"/>
      <c r="G189" s="119"/>
      <c r="H189" s="119"/>
    </row>
    <row r="190" spans="1:8" ht="14.25" x14ac:dyDescent="0.2">
      <c r="A190" s="119"/>
      <c r="B190" s="119"/>
      <c r="C190" s="119"/>
      <c r="D190" s="119"/>
      <c r="E190" s="119"/>
      <c r="F190" s="119"/>
      <c r="G190" s="119"/>
      <c r="H190" s="119"/>
    </row>
    <row r="191" spans="1:8" ht="14.25" x14ac:dyDescent="0.2">
      <c r="A191" s="119"/>
      <c r="B191" s="119"/>
      <c r="C191" s="119"/>
      <c r="D191" s="119"/>
      <c r="E191" s="119"/>
      <c r="F191" s="119"/>
      <c r="G191" s="119"/>
      <c r="H191" s="119"/>
    </row>
    <row r="192" spans="1:8" ht="14.25" x14ac:dyDescent="0.2">
      <c r="A192" s="119"/>
      <c r="B192" s="119"/>
      <c r="C192" s="119"/>
      <c r="D192" s="119"/>
      <c r="E192" s="119"/>
      <c r="F192" s="119"/>
      <c r="G192" s="119"/>
      <c r="H192" s="119"/>
    </row>
    <row r="193" spans="1:8" ht="14.25" x14ac:dyDescent="0.2">
      <c r="A193" s="119"/>
      <c r="B193" s="119"/>
      <c r="C193" s="119"/>
      <c r="D193" s="119"/>
      <c r="E193" s="119"/>
      <c r="F193" s="119"/>
      <c r="G193" s="119"/>
      <c r="H193" s="119"/>
    </row>
    <row r="194" spans="1:8" ht="14.25" x14ac:dyDescent="0.2">
      <c r="A194" s="119"/>
      <c r="B194" s="119"/>
      <c r="C194" s="119"/>
      <c r="D194" s="119"/>
      <c r="E194" s="119"/>
      <c r="F194" s="119"/>
      <c r="G194" s="119"/>
      <c r="H194" s="119"/>
    </row>
    <row r="195" spans="1:8" ht="14.25" x14ac:dyDescent="0.2">
      <c r="A195" s="119"/>
      <c r="B195" s="119"/>
      <c r="C195" s="119"/>
      <c r="D195" s="119"/>
      <c r="E195" s="119"/>
      <c r="F195" s="119"/>
      <c r="G195" s="119"/>
      <c r="H195" s="119"/>
    </row>
    <row r="196" spans="1:8" ht="14.25" x14ac:dyDescent="0.2">
      <c r="A196" s="119"/>
      <c r="B196" s="119"/>
      <c r="C196" s="119"/>
      <c r="D196" s="119"/>
      <c r="E196" s="119"/>
      <c r="F196" s="119"/>
      <c r="G196" s="119"/>
      <c r="H196" s="119"/>
    </row>
    <row r="197" spans="1:8" ht="14.25" x14ac:dyDescent="0.2">
      <c r="A197" s="119"/>
      <c r="B197" s="119"/>
      <c r="C197" s="119"/>
      <c r="D197" s="119"/>
      <c r="E197" s="119"/>
      <c r="F197" s="119"/>
      <c r="G197" s="119"/>
      <c r="H197" s="119"/>
    </row>
    <row r="198" spans="1:8" ht="14.25" x14ac:dyDescent="0.2">
      <c r="A198" s="119"/>
      <c r="B198" s="119"/>
      <c r="C198" s="119"/>
      <c r="D198" s="119"/>
      <c r="E198" s="119"/>
      <c r="F198" s="119"/>
      <c r="G198" s="119"/>
      <c r="H198" s="119"/>
    </row>
    <row r="199" spans="1:8" ht="14.25" x14ac:dyDescent="0.2">
      <c r="A199" s="119"/>
      <c r="B199" s="119"/>
      <c r="C199" s="119"/>
      <c r="D199" s="119"/>
      <c r="E199" s="119"/>
      <c r="F199" s="119"/>
      <c r="G199" s="119"/>
      <c r="H199" s="119"/>
    </row>
    <row r="200" spans="1:8" ht="14.25" x14ac:dyDescent="0.2">
      <c r="A200" s="119"/>
      <c r="B200" s="119"/>
      <c r="C200" s="119"/>
      <c r="D200" s="119"/>
      <c r="E200" s="119"/>
      <c r="F200" s="119"/>
      <c r="G200" s="119"/>
      <c r="H200" s="119"/>
    </row>
    <row r="201" spans="1:8" ht="14.25" x14ac:dyDescent="0.2">
      <c r="A201" s="119"/>
      <c r="B201" s="119"/>
      <c r="C201" s="119"/>
      <c r="D201" s="119"/>
      <c r="E201" s="119"/>
      <c r="F201" s="119"/>
      <c r="G201" s="119"/>
      <c r="H201" s="119"/>
    </row>
    <row r="202" spans="1:8" ht="14.25" x14ac:dyDescent="0.2">
      <c r="A202" s="119"/>
      <c r="B202" s="119"/>
      <c r="C202" s="119"/>
      <c r="D202" s="119"/>
      <c r="E202" s="119"/>
      <c r="F202" s="119"/>
      <c r="G202" s="119"/>
      <c r="H202" s="119"/>
    </row>
    <row r="203" spans="1:8" ht="14.25" x14ac:dyDescent="0.2">
      <c r="A203" s="119"/>
      <c r="B203" s="119"/>
      <c r="C203" s="119"/>
      <c r="D203" s="119"/>
      <c r="E203" s="119"/>
      <c r="F203" s="119"/>
      <c r="G203" s="119"/>
      <c r="H203" s="119"/>
    </row>
    <row r="204" spans="1:8" ht="14.25" x14ac:dyDescent="0.2">
      <c r="A204" s="119"/>
      <c r="B204" s="119"/>
      <c r="C204" s="119"/>
      <c r="D204" s="119"/>
      <c r="E204" s="119"/>
      <c r="F204" s="119"/>
      <c r="G204" s="119"/>
      <c r="H204" s="119"/>
    </row>
    <row r="205" spans="1:8" ht="14.25" x14ac:dyDescent="0.2">
      <c r="A205" s="119"/>
      <c r="B205" s="119"/>
      <c r="C205" s="119"/>
      <c r="D205" s="119"/>
      <c r="E205" s="119"/>
      <c r="F205" s="119"/>
      <c r="G205" s="119"/>
      <c r="H205" s="119"/>
    </row>
    <row r="206" spans="1:8" ht="14.25" x14ac:dyDescent="0.2">
      <c r="A206" s="119"/>
      <c r="B206" s="119"/>
      <c r="C206" s="119"/>
      <c r="D206" s="119"/>
      <c r="E206" s="119"/>
      <c r="F206" s="119"/>
      <c r="G206" s="119"/>
      <c r="H206" s="119"/>
    </row>
    <row r="207" spans="1:8" ht="14.25" x14ac:dyDescent="0.2">
      <c r="A207" s="119"/>
      <c r="B207" s="119"/>
      <c r="C207" s="119"/>
      <c r="D207" s="119"/>
      <c r="E207" s="119"/>
      <c r="F207" s="119"/>
      <c r="G207" s="119"/>
      <c r="H207" s="119"/>
    </row>
    <row r="208" spans="1:8" ht="14.25" x14ac:dyDescent="0.2">
      <c r="A208" s="119"/>
      <c r="B208" s="119"/>
      <c r="C208" s="119"/>
      <c r="D208" s="119"/>
      <c r="E208" s="119"/>
      <c r="F208" s="119"/>
      <c r="G208" s="119"/>
      <c r="H208" s="119"/>
    </row>
    <row r="209" spans="1:8" ht="14.25" x14ac:dyDescent="0.2">
      <c r="A209" s="119"/>
      <c r="B209" s="119"/>
      <c r="C209" s="119"/>
      <c r="D209" s="119"/>
      <c r="E209" s="119"/>
      <c r="F209" s="119"/>
      <c r="G209" s="119"/>
      <c r="H209" s="119"/>
    </row>
    <row r="210" spans="1:8" ht="14.25" x14ac:dyDescent="0.2">
      <c r="A210" s="119"/>
      <c r="B210" s="119"/>
      <c r="C210" s="119"/>
      <c r="D210" s="119"/>
      <c r="E210" s="119"/>
      <c r="F210" s="119"/>
      <c r="G210" s="119"/>
      <c r="H210" s="119"/>
    </row>
    <row r="211" spans="1:8" ht="14.25" x14ac:dyDescent="0.2">
      <c r="A211" s="119"/>
      <c r="B211" s="119"/>
      <c r="C211" s="119"/>
      <c r="D211" s="119"/>
      <c r="E211" s="119"/>
      <c r="F211" s="119"/>
      <c r="G211" s="119"/>
      <c r="H211" s="119"/>
    </row>
    <row r="212" spans="1:8" ht="14.25" x14ac:dyDescent="0.2">
      <c r="A212" s="119"/>
      <c r="B212" s="119"/>
      <c r="C212" s="119"/>
      <c r="D212" s="119"/>
      <c r="E212" s="119"/>
      <c r="F212" s="119"/>
      <c r="G212" s="119"/>
      <c r="H212" s="119"/>
    </row>
    <row r="213" spans="1:8" ht="14.25" x14ac:dyDescent="0.2">
      <c r="A213" s="119"/>
      <c r="B213" s="119"/>
      <c r="C213" s="119"/>
      <c r="D213" s="119"/>
      <c r="E213" s="119"/>
      <c r="F213" s="119"/>
      <c r="G213" s="119"/>
      <c r="H213" s="119"/>
    </row>
    <row r="214" spans="1:8" ht="14.25" x14ac:dyDescent="0.2">
      <c r="A214" s="119"/>
      <c r="B214" s="119"/>
      <c r="C214" s="119"/>
      <c r="D214" s="119"/>
      <c r="E214" s="119"/>
      <c r="F214" s="119"/>
      <c r="G214" s="119"/>
      <c r="H214" s="119"/>
    </row>
    <row r="215" spans="1:8" ht="14.25" x14ac:dyDescent="0.2">
      <c r="A215" s="119"/>
      <c r="B215" s="119"/>
      <c r="C215" s="119"/>
      <c r="D215" s="119"/>
      <c r="E215" s="119"/>
      <c r="F215" s="119"/>
      <c r="G215" s="119"/>
      <c r="H215" s="119"/>
    </row>
    <row r="216" spans="1:8" ht="14.25" x14ac:dyDescent="0.2">
      <c r="A216" s="119"/>
      <c r="B216" s="119"/>
      <c r="C216" s="119"/>
      <c r="D216" s="119"/>
      <c r="E216" s="119"/>
      <c r="F216" s="119"/>
      <c r="G216" s="119"/>
      <c r="H216" s="119"/>
    </row>
    <row r="217" spans="1:8" ht="14.25" x14ac:dyDescent="0.2">
      <c r="A217" s="119"/>
      <c r="B217" s="119"/>
      <c r="C217" s="119"/>
      <c r="D217" s="119"/>
      <c r="E217" s="119"/>
      <c r="F217" s="119"/>
      <c r="G217" s="119"/>
      <c r="H217" s="119"/>
    </row>
    <row r="218" spans="1:8" ht="14.25" x14ac:dyDescent="0.2">
      <c r="A218" s="119"/>
      <c r="B218" s="119"/>
      <c r="C218" s="119"/>
      <c r="D218" s="119"/>
      <c r="E218" s="119"/>
      <c r="F218" s="119"/>
      <c r="G218" s="119"/>
      <c r="H218" s="119"/>
    </row>
    <row r="219" spans="1:8" ht="14.25" x14ac:dyDescent="0.2">
      <c r="A219" s="119"/>
      <c r="B219" s="119"/>
      <c r="C219" s="119"/>
      <c r="D219" s="119"/>
      <c r="E219" s="119"/>
      <c r="F219" s="119"/>
      <c r="G219" s="119"/>
      <c r="H219" s="119"/>
    </row>
    <row r="220" spans="1:8" ht="14.25" x14ac:dyDescent="0.2">
      <c r="A220" s="119"/>
      <c r="B220" s="119"/>
      <c r="C220" s="119"/>
      <c r="D220" s="119"/>
      <c r="E220" s="119"/>
      <c r="F220" s="119"/>
      <c r="G220" s="119"/>
      <c r="H220" s="119"/>
    </row>
    <row r="221" spans="1:8" ht="14.25" x14ac:dyDescent="0.2">
      <c r="A221" s="119"/>
      <c r="B221" s="119"/>
      <c r="C221" s="119"/>
      <c r="D221" s="119"/>
      <c r="E221" s="119"/>
      <c r="F221" s="119"/>
      <c r="G221" s="119"/>
      <c r="H221" s="119"/>
    </row>
    <row r="222" spans="1:8" ht="14.25" x14ac:dyDescent="0.2">
      <c r="A222" s="119"/>
      <c r="B222" s="119"/>
      <c r="C222" s="119"/>
      <c r="D222" s="119"/>
      <c r="E222" s="119"/>
      <c r="F222" s="119"/>
      <c r="G222" s="119"/>
      <c r="H222" s="119"/>
    </row>
    <row r="223" spans="1:8" ht="14.25" x14ac:dyDescent="0.2">
      <c r="A223" s="119"/>
      <c r="B223" s="119"/>
      <c r="C223" s="119"/>
      <c r="D223" s="119"/>
      <c r="E223" s="119"/>
      <c r="F223" s="119"/>
      <c r="G223" s="119"/>
      <c r="H223" s="119"/>
    </row>
    <row r="224" spans="1:8" ht="14.25" x14ac:dyDescent="0.2">
      <c r="A224" s="119"/>
      <c r="B224" s="119"/>
      <c r="C224" s="119"/>
      <c r="D224" s="119"/>
      <c r="E224" s="119"/>
      <c r="F224" s="119"/>
      <c r="G224" s="119"/>
      <c r="H224" s="119"/>
    </row>
    <row r="225" spans="1:8" ht="14.25" x14ac:dyDescent="0.2">
      <c r="A225" s="119"/>
      <c r="B225" s="119"/>
      <c r="C225" s="119"/>
      <c r="D225" s="119"/>
      <c r="E225" s="119"/>
      <c r="F225" s="119"/>
      <c r="G225" s="119"/>
      <c r="H225" s="119"/>
    </row>
    <row r="226" spans="1:8" ht="14.25" x14ac:dyDescent="0.2">
      <c r="A226" s="119"/>
      <c r="B226" s="119"/>
      <c r="C226" s="119"/>
      <c r="D226" s="119"/>
      <c r="E226" s="119"/>
      <c r="F226" s="119"/>
      <c r="G226" s="119"/>
      <c r="H226" s="119"/>
    </row>
    <row r="227" spans="1:8" ht="14.25" x14ac:dyDescent="0.2">
      <c r="A227" s="119"/>
      <c r="B227" s="119"/>
      <c r="C227" s="119"/>
      <c r="D227" s="119"/>
      <c r="E227" s="119"/>
      <c r="F227" s="119"/>
      <c r="G227" s="119"/>
      <c r="H227" s="119"/>
    </row>
    <row r="228" spans="1:8" ht="14.25" x14ac:dyDescent="0.2">
      <c r="A228" s="119"/>
      <c r="B228" s="119"/>
      <c r="C228" s="119"/>
      <c r="D228" s="119"/>
      <c r="E228" s="119"/>
      <c r="F228" s="119"/>
      <c r="G228" s="119"/>
      <c r="H228" s="119"/>
    </row>
    <row r="229" spans="1:8" ht="14.25" x14ac:dyDescent="0.2">
      <c r="A229" s="119"/>
      <c r="B229" s="119"/>
      <c r="C229" s="119"/>
      <c r="D229" s="119"/>
      <c r="E229" s="119"/>
      <c r="F229" s="119"/>
      <c r="G229" s="119"/>
      <c r="H229" s="119"/>
    </row>
    <row r="230" spans="1:8" ht="14.25" x14ac:dyDescent="0.2">
      <c r="A230" s="119"/>
      <c r="B230" s="119"/>
      <c r="C230" s="119"/>
      <c r="D230" s="119"/>
      <c r="E230" s="119"/>
      <c r="F230" s="119"/>
      <c r="G230" s="119"/>
      <c r="H230" s="119"/>
    </row>
    <row r="231" spans="1:8" ht="14.25" x14ac:dyDescent="0.2">
      <c r="A231" s="119"/>
      <c r="B231" s="119"/>
      <c r="C231" s="119"/>
      <c r="D231" s="119"/>
      <c r="E231" s="119"/>
      <c r="F231" s="119"/>
      <c r="G231" s="119"/>
      <c r="H231" s="119"/>
    </row>
    <row r="232" spans="1:8" ht="14.25" x14ac:dyDescent="0.2">
      <c r="A232" s="119"/>
      <c r="B232" s="119"/>
      <c r="C232" s="119"/>
      <c r="D232" s="119"/>
      <c r="E232" s="119"/>
      <c r="F232" s="119"/>
      <c r="G232" s="119"/>
      <c r="H232" s="119"/>
    </row>
    <row r="233" spans="1:8" ht="14.25" x14ac:dyDescent="0.2">
      <c r="A233" s="119"/>
      <c r="B233" s="119"/>
      <c r="C233" s="119"/>
      <c r="D233" s="119"/>
      <c r="E233" s="119"/>
      <c r="F233" s="119"/>
      <c r="G233" s="119"/>
      <c r="H233" s="119"/>
    </row>
    <row r="234" spans="1:8" ht="14.25" x14ac:dyDescent="0.2">
      <c r="A234" s="119"/>
      <c r="B234" s="119"/>
      <c r="C234" s="119"/>
      <c r="D234" s="119"/>
      <c r="E234" s="119"/>
      <c r="F234" s="119"/>
      <c r="G234" s="119"/>
      <c r="H234" s="119"/>
    </row>
    <row r="235" spans="1:8" ht="14.25" x14ac:dyDescent="0.2">
      <c r="A235" s="119"/>
      <c r="B235" s="119"/>
      <c r="C235" s="119"/>
      <c r="D235" s="119"/>
      <c r="E235" s="119"/>
      <c r="F235" s="119"/>
      <c r="G235" s="119"/>
      <c r="H235" s="119"/>
    </row>
    <row r="236" spans="1:8" ht="14.25" x14ac:dyDescent="0.2">
      <c r="A236" s="119"/>
      <c r="B236" s="119"/>
      <c r="C236" s="119"/>
      <c r="D236" s="119"/>
      <c r="E236" s="119"/>
      <c r="F236" s="119"/>
      <c r="G236" s="119"/>
      <c r="H236" s="119"/>
    </row>
    <row r="237" spans="1:8" ht="14.25" x14ac:dyDescent="0.2">
      <c r="A237" s="119"/>
      <c r="B237" s="119"/>
      <c r="C237" s="119"/>
      <c r="D237" s="119"/>
      <c r="E237" s="119"/>
      <c r="F237" s="119"/>
      <c r="G237" s="119"/>
      <c r="H237" s="119"/>
    </row>
    <row r="238" spans="1:8" ht="14.25" x14ac:dyDescent="0.2">
      <c r="A238" s="119"/>
      <c r="B238" s="119"/>
      <c r="C238" s="119"/>
      <c r="D238" s="119"/>
      <c r="E238" s="119"/>
      <c r="F238" s="119"/>
      <c r="G238" s="119"/>
      <c r="H238" s="119"/>
    </row>
    <row r="239" spans="1:8" ht="14.25" x14ac:dyDescent="0.2">
      <c r="A239" s="119"/>
      <c r="B239" s="119"/>
      <c r="C239" s="119"/>
      <c r="D239" s="119"/>
      <c r="E239" s="119"/>
      <c r="F239" s="119"/>
      <c r="G239" s="119"/>
      <c r="H239" s="119"/>
    </row>
    <row r="240" spans="1:8" ht="14.25" x14ac:dyDescent="0.2">
      <c r="A240" s="119"/>
      <c r="B240" s="119"/>
      <c r="C240" s="119"/>
      <c r="D240" s="119"/>
      <c r="E240" s="119"/>
      <c r="F240" s="119"/>
      <c r="G240" s="119"/>
      <c r="H240" s="119"/>
    </row>
    <row r="241" spans="1:8" ht="14.25" x14ac:dyDescent="0.2">
      <c r="A241" s="119"/>
      <c r="B241" s="119"/>
      <c r="C241" s="119"/>
      <c r="D241" s="119"/>
      <c r="E241" s="119"/>
      <c r="F241" s="119"/>
      <c r="G241" s="119"/>
      <c r="H241" s="119"/>
    </row>
    <row r="242" spans="1:8" ht="14.25" x14ac:dyDescent="0.2">
      <c r="A242" s="119"/>
      <c r="B242" s="119"/>
      <c r="C242" s="119"/>
      <c r="D242" s="119"/>
      <c r="E242" s="119"/>
      <c r="F242" s="119"/>
      <c r="G242" s="119"/>
      <c r="H242" s="119"/>
    </row>
    <row r="243" spans="1:8" ht="14.25" x14ac:dyDescent="0.2">
      <c r="A243" s="119"/>
      <c r="B243" s="119"/>
      <c r="C243" s="119"/>
      <c r="D243" s="119"/>
      <c r="E243" s="119"/>
      <c r="F243" s="119"/>
      <c r="G243" s="119"/>
      <c r="H243" s="119"/>
    </row>
    <row r="244" spans="1:8" ht="14.25" x14ac:dyDescent="0.2">
      <c r="A244" s="119"/>
      <c r="B244" s="119"/>
      <c r="C244" s="119"/>
      <c r="D244" s="119"/>
      <c r="E244" s="119"/>
      <c r="F244" s="119"/>
      <c r="G244" s="119"/>
      <c r="H244" s="119"/>
    </row>
    <row r="245" spans="1:8" ht="14.25" x14ac:dyDescent="0.2">
      <c r="A245" s="119"/>
      <c r="B245" s="119"/>
      <c r="C245" s="119"/>
      <c r="D245" s="119"/>
      <c r="E245" s="119"/>
      <c r="F245" s="119"/>
      <c r="G245" s="119"/>
      <c r="H245" s="119"/>
    </row>
    <row r="246" spans="1:8" ht="14.25" x14ac:dyDescent="0.2">
      <c r="A246" s="119"/>
      <c r="B246" s="119"/>
      <c r="C246" s="119"/>
      <c r="D246" s="119"/>
      <c r="E246" s="119"/>
      <c r="F246" s="119"/>
      <c r="G246" s="119"/>
      <c r="H246" s="119"/>
    </row>
    <row r="247" spans="1:8" ht="14.25" x14ac:dyDescent="0.2">
      <c r="A247" s="119"/>
      <c r="B247" s="119"/>
      <c r="C247" s="119"/>
      <c r="D247" s="119"/>
      <c r="E247" s="119"/>
      <c r="F247" s="119"/>
      <c r="G247" s="119"/>
      <c r="H247" s="119"/>
    </row>
    <row r="248" spans="1:8" ht="14.25" x14ac:dyDescent="0.2">
      <c r="A248" s="119"/>
      <c r="B248" s="119"/>
      <c r="C248" s="119"/>
      <c r="D248" s="119"/>
      <c r="E248" s="119"/>
      <c r="F248" s="119"/>
      <c r="G248" s="119"/>
      <c r="H248" s="119"/>
    </row>
    <row r="249" spans="1:8" ht="14.25" x14ac:dyDescent="0.2">
      <c r="A249" s="119"/>
      <c r="B249" s="119"/>
      <c r="C249" s="119"/>
      <c r="D249" s="119"/>
      <c r="E249" s="119"/>
      <c r="F249" s="119"/>
      <c r="G249" s="119"/>
      <c r="H249" s="119"/>
    </row>
    <row r="250" spans="1:8" ht="14.25" x14ac:dyDescent="0.2">
      <c r="A250" s="119"/>
      <c r="B250" s="119"/>
      <c r="C250" s="119"/>
      <c r="D250" s="119"/>
      <c r="E250" s="119"/>
      <c r="F250" s="119"/>
      <c r="G250" s="119"/>
      <c r="H250" s="119"/>
    </row>
    <row r="251" spans="1:8" ht="14.25" x14ac:dyDescent="0.2">
      <c r="A251" s="119"/>
      <c r="B251" s="119"/>
      <c r="C251" s="119"/>
      <c r="D251" s="119"/>
      <c r="E251" s="119"/>
      <c r="F251" s="119"/>
      <c r="G251" s="119"/>
      <c r="H251" s="119"/>
    </row>
    <row r="252" spans="1:8" ht="14.25" x14ac:dyDescent="0.2">
      <c r="A252" s="119"/>
      <c r="B252" s="119"/>
      <c r="C252" s="119"/>
      <c r="D252" s="119"/>
      <c r="E252" s="119"/>
      <c r="F252" s="119"/>
      <c r="G252" s="119"/>
      <c r="H252" s="119"/>
    </row>
    <row r="253" spans="1:8" ht="14.25" x14ac:dyDescent="0.2">
      <c r="A253" s="119"/>
      <c r="B253" s="119"/>
      <c r="C253" s="119"/>
      <c r="D253" s="119"/>
      <c r="E253" s="119"/>
      <c r="F253" s="119"/>
      <c r="G253" s="119"/>
      <c r="H253" s="119"/>
    </row>
    <row r="254" spans="1:8" ht="14.25" x14ac:dyDescent="0.2">
      <c r="A254" s="119"/>
      <c r="B254" s="119"/>
      <c r="C254" s="119"/>
      <c r="D254" s="119"/>
      <c r="E254" s="119"/>
      <c r="F254" s="119"/>
      <c r="G254" s="119"/>
      <c r="H254" s="119"/>
    </row>
    <row r="255" spans="1:8" ht="14.25" x14ac:dyDescent="0.2">
      <c r="A255" s="119"/>
      <c r="B255" s="119"/>
      <c r="C255" s="119"/>
      <c r="D255" s="119"/>
      <c r="E255" s="119"/>
      <c r="F255" s="119"/>
      <c r="G255" s="119"/>
      <c r="H255" s="119"/>
    </row>
    <row r="256" spans="1:8" ht="14.25" x14ac:dyDescent="0.2">
      <c r="A256" s="119"/>
      <c r="B256" s="119"/>
      <c r="C256" s="119"/>
      <c r="D256" s="119"/>
      <c r="E256" s="119"/>
      <c r="F256" s="119"/>
      <c r="G256" s="119"/>
      <c r="H256" s="119"/>
    </row>
    <row r="257" spans="1:8" ht="14.25" x14ac:dyDescent="0.2">
      <c r="A257" s="119"/>
      <c r="B257" s="119"/>
      <c r="C257" s="119"/>
      <c r="D257" s="119"/>
      <c r="E257" s="119"/>
      <c r="F257" s="119"/>
      <c r="G257" s="119"/>
      <c r="H257" s="119"/>
    </row>
    <row r="258" spans="1:8" ht="14.25" x14ac:dyDescent="0.2">
      <c r="A258" s="119"/>
      <c r="B258" s="119"/>
      <c r="C258" s="119"/>
      <c r="D258" s="119"/>
      <c r="E258" s="119"/>
      <c r="F258" s="119"/>
      <c r="G258" s="119"/>
      <c r="H258" s="119"/>
    </row>
    <row r="259" spans="1:8" ht="14.25" x14ac:dyDescent="0.2">
      <c r="A259" s="119"/>
      <c r="B259" s="119"/>
      <c r="C259" s="119"/>
      <c r="D259" s="119"/>
      <c r="E259" s="119"/>
      <c r="F259" s="119"/>
      <c r="G259" s="119"/>
      <c r="H259" s="119"/>
    </row>
    <row r="260" spans="1:8" ht="14.25" x14ac:dyDescent="0.2">
      <c r="A260" s="119"/>
      <c r="B260" s="119"/>
      <c r="C260" s="119"/>
      <c r="D260" s="119"/>
      <c r="E260" s="119"/>
      <c r="F260" s="119"/>
      <c r="G260" s="119"/>
      <c r="H260" s="119"/>
    </row>
    <row r="261" spans="1:8" ht="14.25" x14ac:dyDescent="0.2">
      <c r="A261" s="119"/>
      <c r="B261" s="119"/>
      <c r="C261" s="119"/>
      <c r="D261" s="119"/>
      <c r="E261" s="119"/>
      <c r="F261" s="119"/>
      <c r="G261" s="119"/>
      <c r="H261" s="119"/>
    </row>
    <row r="262" spans="1:8" ht="14.25" x14ac:dyDescent="0.2">
      <c r="A262" s="119"/>
      <c r="B262" s="119"/>
      <c r="C262" s="119"/>
      <c r="D262" s="119"/>
      <c r="E262" s="119"/>
      <c r="F262" s="119"/>
      <c r="G262" s="119"/>
      <c r="H262" s="119"/>
    </row>
    <row r="263" spans="1:8" ht="14.25" x14ac:dyDescent="0.2">
      <c r="A263" s="119"/>
      <c r="B263" s="119"/>
      <c r="C263" s="119"/>
      <c r="D263" s="119"/>
      <c r="E263" s="119"/>
      <c r="F263" s="119"/>
      <c r="G263" s="119"/>
      <c r="H263" s="119"/>
    </row>
    <row r="264" spans="1:8" ht="14.25" x14ac:dyDescent="0.2">
      <c r="A264" s="119"/>
      <c r="B264" s="119"/>
      <c r="C264" s="119"/>
      <c r="D264" s="119"/>
      <c r="E264" s="119"/>
      <c r="F264" s="119"/>
      <c r="G264" s="119"/>
      <c r="H264" s="119"/>
    </row>
    <row r="265" spans="1:8" ht="14.25" x14ac:dyDescent="0.2">
      <c r="A265" s="119"/>
      <c r="B265" s="119"/>
      <c r="C265" s="119"/>
      <c r="D265" s="119"/>
      <c r="E265" s="119"/>
      <c r="F265" s="119"/>
      <c r="G265" s="119"/>
      <c r="H265" s="119"/>
    </row>
    <row r="266" spans="1:8" ht="14.25" x14ac:dyDescent="0.2">
      <c r="A266" s="119"/>
      <c r="B266" s="119"/>
      <c r="C266" s="119"/>
      <c r="D266" s="119"/>
      <c r="E266" s="119"/>
      <c r="F266" s="119"/>
      <c r="G266" s="119"/>
      <c r="H266" s="119"/>
    </row>
    <row r="267" spans="1:8" ht="14.25" x14ac:dyDescent="0.2">
      <c r="A267" s="119"/>
      <c r="B267" s="119"/>
      <c r="C267" s="119"/>
      <c r="D267" s="119"/>
      <c r="E267" s="119"/>
      <c r="F267" s="119"/>
      <c r="G267" s="119"/>
      <c r="H267" s="119"/>
    </row>
    <row r="268" spans="1:8" ht="14.25" x14ac:dyDescent="0.2">
      <c r="A268" s="119"/>
      <c r="B268" s="119"/>
      <c r="C268" s="119"/>
      <c r="D268" s="119"/>
      <c r="E268" s="119"/>
      <c r="F268" s="119"/>
      <c r="G268" s="119"/>
      <c r="H268" s="119"/>
    </row>
    <row r="269" spans="1:8" ht="14.25" x14ac:dyDescent="0.2">
      <c r="A269" s="119"/>
      <c r="B269" s="119"/>
      <c r="C269" s="119"/>
      <c r="D269" s="119"/>
      <c r="E269" s="119"/>
      <c r="F269" s="119"/>
      <c r="G269" s="119"/>
      <c r="H269" s="119"/>
    </row>
    <row r="270" spans="1:8" ht="14.25" x14ac:dyDescent="0.2">
      <c r="A270" s="119"/>
      <c r="B270" s="119"/>
      <c r="C270" s="119"/>
      <c r="D270" s="119"/>
      <c r="E270" s="119"/>
      <c r="F270" s="119"/>
      <c r="G270" s="119"/>
      <c r="H270" s="119"/>
    </row>
    <row r="271" spans="1:8" ht="14.25" x14ac:dyDescent="0.2">
      <c r="A271" s="119"/>
      <c r="B271" s="119"/>
      <c r="C271" s="119"/>
      <c r="D271" s="119"/>
      <c r="E271" s="119"/>
      <c r="F271" s="119"/>
      <c r="G271" s="119"/>
      <c r="H271" s="119"/>
    </row>
    <row r="272" spans="1:8" ht="14.25" x14ac:dyDescent="0.2">
      <c r="A272" s="119"/>
      <c r="B272" s="119"/>
      <c r="C272" s="119"/>
      <c r="D272" s="119"/>
      <c r="E272" s="119"/>
      <c r="F272" s="119"/>
      <c r="G272" s="119"/>
      <c r="H272" s="119"/>
    </row>
    <row r="273" spans="1:8" ht="14.25" x14ac:dyDescent="0.2">
      <c r="A273" s="119"/>
      <c r="B273" s="119"/>
      <c r="C273" s="119"/>
      <c r="D273" s="119"/>
      <c r="E273" s="119"/>
      <c r="F273" s="119"/>
      <c r="G273" s="119"/>
      <c r="H273" s="119"/>
    </row>
    <row r="274" spans="1:8" ht="14.25" x14ac:dyDescent="0.2">
      <c r="A274" s="119"/>
      <c r="B274" s="119"/>
      <c r="C274" s="119"/>
      <c r="D274" s="119"/>
      <c r="E274" s="119"/>
      <c r="F274" s="119"/>
      <c r="G274" s="119"/>
      <c r="H274" s="119"/>
    </row>
    <row r="275" spans="1:8" ht="14.25" x14ac:dyDescent="0.2">
      <c r="A275" s="119"/>
      <c r="B275" s="119"/>
      <c r="C275" s="119"/>
      <c r="D275" s="119"/>
      <c r="E275" s="119"/>
      <c r="F275" s="119"/>
      <c r="G275" s="119"/>
      <c r="H275" s="119"/>
    </row>
    <row r="276" spans="1:8" ht="14.25" x14ac:dyDescent="0.2">
      <c r="A276" s="119"/>
      <c r="B276" s="119"/>
      <c r="C276" s="119"/>
      <c r="D276" s="119"/>
      <c r="E276" s="119"/>
      <c r="F276" s="119"/>
      <c r="G276" s="119"/>
      <c r="H276" s="119"/>
    </row>
    <row r="277" spans="1:8" ht="14.25" x14ac:dyDescent="0.2">
      <c r="A277" s="119"/>
      <c r="B277" s="119"/>
      <c r="C277" s="119"/>
      <c r="D277" s="119"/>
      <c r="E277" s="119"/>
      <c r="F277" s="119"/>
      <c r="G277" s="119"/>
      <c r="H277" s="119"/>
    </row>
    <row r="278" spans="1:8" ht="14.25" x14ac:dyDescent="0.2">
      <c r="A278" s="119"/>
      <c r="B278" s="119"/>
      <c r="C278" s="119"/>
      <c r="D278" s="119"/>
      <c r="E278" s="119"/>
      <c r="F278" s="119"/>
      <c r="G278" s="119"/>
      <c r="H278" s="119"/>
    </row>
    <row r="279" spans="1:8" ht="14.25" x14ac:dyDescent="0.2">
      <c r="A279" s="119"/>
      <c r="B279" s="119"/>
      <c r="C279" s="119"/>
      <c r="D279" s="119"/>
      <c r="E279" s="119"/>
      <c r="F279" s="119"/>
      <c r="G279" s="119"/>
      <c r="H279" s="119"/>
    </row>
    <row r="280" spans="1:8" ht="14.25" x14ac:dyDescent="0.2">
      <c r="A280" s="119"/>
      <c r="B280" s="119"/>
      <c r="C280" s="119"/>
      <c r="D280" s="119"/>
      <c r="E280" s="119"/>
      <c r="F280" s="119"/>
      <c r="G280" s="119"/>
      <c r="H280" s="119"/>
    </row>
    <row r="281" spans="1:8" ht="14.25" x14ac:dyDescent="0.2">
      <c r="A281" s="119"/>
      <c r="B281" s="119"/>
      <c r="C281" s="119"/>
      <c r="D281" s="119"/>
      <c r="E281" s="119"/>
      <c r="F281" s="119"/>
      <c r="G281" s="119"/>
      <c r="H281" s="119"/>
    </row>
    <row r="282" spans="1:8" ht="14.25" x14ac:dyDescent="0.2">
      <c r="A282" s="119"/>
      <c r="B282" s="119"/>
      <c r="C282" s="119"/>
      <c r="D282" s="119"/>
      <c r="E282" s="119"/>
      <c r="F282" s="119"/>
      <c r="G282" s="119"/>
      <c r="H282" s="119"/>
    </row>
    <row r="283" spans="1:8" ht="14.25" x14ac:dyDescent="0.2">
      <c r="A283" s="119"/>
      <c r="B283" s="119"/>
      <c r="C283" s="119"/>
      <c r="D283" s="119"/>
      <c r="E283" s="119"/>
      <c r="F283" s="119"/>
      <c r="G283" s="119"/>
      <c r="H283" s="119"/>
    </row>
    <row r="284" spans="1:8" ht="14.25" x14ac:dyDescent="0.2">
      <c r="A284" s="119"/>
      <c r="B284" s="119"/>
      <c r="C284" s="119"/>
      <c r="D284" s="119"/>
      <c r="E284" s="119"/>
      <c r="F284" s="119"/>
      <c r="G284" s="119"/>
      <c r="H284" s="119"/>
    </row>
    <row r="285" spans="1:8" ht="14.25" x14ac:dyDescent="0.2">
      <c r="A285" s="119"/>
      <c r="B285" s="119"/>
      <c r="C285" s="119"/>
      <c r="D285" s="119"/>
      <c r="E285" s="119"/>
      <c r="F285" s="119"/>
      <c r="G285" s="119"/>
      <c r="H285" s="119"/>
    </row>
    <row r="286" spans="1:8" ht="14.25" x14ac:dyDescent="0.2">
      <c r="A286" s="119"/>
      <c r="B286" s="119"/>
      <c r="C286" s="119"/>
      <c r="D286" s="119"/>
      <c r="E286" s="119"/>
      <c r="F286" s="119"/>
      <c r="G286" s="119"/>
      <c r="H286" s="119"/>
    </row>
    <row r="287" spans="1:8" ht="14.25" x14ac:dyDescent="0.2">
      <c r="A287" s="119"/>
      <c r="B287" s="119"/>
      <c r="C287" s="119"/>
      <c r="D287" s="119"/>
      <c r="E287" s="119"/>
      <c r="F287" s="119"/>
      <c r="G287" s="119"/>
      <c r="H287" s="119"/>
    </row>
    <row r="288" spans="1:8" ht="14.25" x14ac:dyDescent="0.2">
      <c r="A288" s="119"/>
      <c r="B288" s="119"/>
      <c r="C288" s="119"/>
      <c r="D288" s="119"/>
      <c r="E288" s="119"/>
      <c r="F288" s="119"/>
      <c r="G288" s="119"/>
      <c r="H288" s="119"/>
    </row>
    <row r="289" spans="1:8" ht="14.25" x14ac:dyDescent="0.2">
      <c r="A289" s="119"/>
      <c r="B289" s="119"/>
      <c r="C289" s="119"/>
      <c r="D289" s="119"/>
      <c r="E289" s="119"/>
      <c r="F289" s="119"/>
      <c r="G289" s="119"/>
      <c r="H289" s="119"/>
    </row>
    <row r="290" spans="1:8" ht="14.25" x14ac:dyDescent="0.2">
      <c r="A290" s="119"/>
      <c r="B290" s="119"/>
      <c r="C290" s="119"/>
      <c r="D290" s="119"/>
      <c r="E290" s="119"/>
      <c r="F290" s="119"/>
      <c r="G290" s="119"/>
      <c r="H290" s="119"/>
    </row>
    <row r="291" spans="1:8" ht="14.25" x14ac:dyDescent="0.2">
      <c r="A291" s="119"/>
      <c r="B291" s="119"/>
      <c r="C291" s="119"/>
      <c r="D291" s="119"/>
      <c r="E291" s="119"/>
      <c r="F291" s="119"/>
      <c r="G291" s="119"/>
      <c r="H291" s="119"/>
    </row>
    <row r="292" spans="1:8" ht="14.25" x14ac:dyDescent="0.2">
      <c r="A292" s="119"/>
      <c r="B292" s="119"/>
      <c r="C292" s="119"/>
      <c r="D292" s="119"/>
      <c r="E292" s="119"/>
      <c r="F292" s="119"/>
      <c r="G292" s="119"/>
      <c r="H292" s="119"/>
    </row>
    <row r="293" spans="1:8" ht="14.25" x14ac:dyDescent="0.2">
      <c r="A293" s="119"/>
      <c r="B293" s="119"/>
      <c r="C293" s="119"/>
      <c r="D293" s="119"/>
      <c r="E293" s="119"/>
      <c r="F293" s="119"/>
      <c r="G293" s="119"/>
      <c r="H293" s="119"/>
    </row>
    <row r="294" spans="1:8" ht="14.25" x14ac:dyDescent="0.2">
      <c r="A294" s="119"/>
      <c r="B294" s="119"/>
      <c r="C294" s="119"/>
      <c r="D294" s="119"/>
      <c r="E294" s="119"/>
      <c r="F294" s="119"/>
      <c r="G294" s="119"/>
      <c r="H294" s="119"/>
    </row>
    <row r="295" spans="1:8" ht="14.25" x14ac:dyDescent="0.2">
      <c r="A295" s="119"/>
      <c r="B295" s="119"/>
      <c r="C295" s="119"/>
      <c r="D295" s="119"/>
      <c r="E295" s="119"/>
      <c r="F295" s="119"/>
      <c r="G295" s="119"/>
      <c r="H295" s="119"/>
    </row>
    <row r="296" spans="1:8" ht="14.25" x14ac:dyDescent="0.2">
      <c r="A296" s="119"/>
      <c r="B296" s="119"/>
      <c r="C296" s="119"/>
      <c r="D296" s="119"/>
      <c r="E296" s="119"/>
      <c r="F296" s="119"/>
      <c r="G296" s="119"/>
      <c r="H296" s="119"/>
    </row>
    <row r="297" spans="1:8" ht="14.25" x14ac:dyDescent="0.2">
      <c r="A297" s="119"/>
      <c r="B297" s="119"/>
      <c r="C297" s="119"/>
      <c r="D297" s="119"/>
      <c r="E297" s="119"/>
      <c r="F297" s="119"/>
      <c r="G297" s="119"/>
      <c r="H297" s="119"/>
    </row>
    <row r="298" spans="1:8" ht="14.25" x14ac:dyDescent="0.2">
      <c r="A298" s="119"/>
      <c r="B298" s="119"/>
      <c r="C298" s="119"/>
      <c r="D298" s="119"/>
      <c r="E298" s="119"/>
      <c r="F298" s="119"/>
      <c r="G298" s="119"/>
      <c r="H298" s="119"/>
    </row>
    <row r="299" spans="1:8" ht="14.25" x14ac:dyDescent="0.2">
      <c r="A299" s="119"/>
      <c r="B299" s="119"/>
      <c r="C299" s="119"/>
      <c r="D299" s="119"/>
      <c r="E299" s="119"/>
      <c r="F299" s="119"/>
      <c r="G299" s="119"/>
      <c r="H299" s="119"/>
    </row>
    <row r="300" spans="1:8" ht="14.25" x14ac:dyDescent="0.2">
      <c r="A300" s="119"/>
      <c r="B300" s="119"/>
      <c r="C300" s="119"/>
      <c r="D300" s="119"/>
      <c r="E300" s="119"/>
      <c r="F300" s="119"/>
      <c r="G300" s="119"/>
      <c r="H300" s="119"/>
    </row>
    <row r="301" spans="1:8" ht="14.25" x14ac:dyDescent="0.2">
      <c r="A301" s="119"/>
      <c r="B301" s="119"/>
      <c r="C301" s="119"/>
      <c r="D301" s="119"/>
      <c r="E301" s="119"/>
      <c r="F301" s="119"/>
      <c r="G301" s="119"/>
      <c r="H301" s="119"/>
    </row>
    <row r="302" spans="1:8" ht="14.25" x14ac:dyDescent="0.2">
      <c r="A302" s="119"/>
      <c r="B302" s="119"/>
      <c r="C302" s="119"/>
      <c r="D302" s="119"/>
      <c r="E302" s="119"/>
      <c r="F302" s="119"/>
      <c r="G302" s="119"/>
      <c r="H302" s="119"/>
    </row>
    <row r="303" spans="1:8" ht="14.25" x14ac:dyDescent="0.2">
      <c r="A303" s="119"/>
      <c r="B303" s="119"/>
      <c r="C303" s="119"/>
      <c r="D303" s="119"/>
      <c r="E303" s="119"/>
      <c r="F303" s="119"/>
      <c r="G303" s="119"/>
      <c r="H303" s="119"/>
    </row>
    <row r="304" spans="1:8" ht="14.25" x14ac:dyDescent="0.2">
      <c r="A304" s="119"/>
      <c r="B304" s="119"/>
      <c r="C304" s="119"/>
      <c r="D304" s="119"/>
      <c r="E304" s="119"/>
      <c r="F304" s="119"/>
      <c r="G304" s="119"/>
      <c r="H304" s="119"/>
    </row>
    <row r="305" spans="1:8" ht="14.25" x14ac:dyDescent="0.2">
      <c r="A305" s="119"/>
      <c r="B305" s="119"/>
      <c r="C305" s="119"/>
      <c r="D305" s="119"/>
      <c r="E305" s="119"/>
      <c r="F305" s="119"/>
      <c r="G305" s="119"/>
      <c r="H305" s="119"/>
    </row>
    <row r="306" spans="1:8" ht="14.25" x14ac:dyDescent="0.2">
      <c r="A306" s="119"/>
      <c r="B306" s="119"/>
      <c r="C306" s="119"/>
      <c r="D306" s="119"/>
      <c r="E306" s="119"/>
      <c r="F306" s="119"/>
      <c r="G306" s="119"/>
      <c r="H306" s="119"/>
    </row>
    <row r="307" spans="1:8" ht="14.25" x14ac:dyDescent="0.2">
      <c r="A307" s="119"/>
      <c r="B307" s="119"/>
      <c r="C307" s="119"/>
      <c r="D307" s="119"/>
      <c r="E307" s="119"/>
      <c r="F307" s="119"/>
      <c r="G307" s="119"/>
      <c r="H307" s="119"/>
    </row>
    <row r="308" spans="1:8" ht="14.25" x14ac:dyDescent="0.2">
      <c r="A308" s="119"/>
      <c r="B308" s="119"/>
      <c r="C308" s="119"/>
      <c r="D308" s="119"/>
      <c r="E308" s="119"/>
      <c r="F308" s="119"/>
      <c r="G308" s="119"/>
      <c r="H308" s="119"/>
    </row>
    <row r="309" spans="1:8" ht="14.25" x14ac:dyDescent="0.2">
      <c r="A309" s="119"/>
      <c r="B309" s="119"/>
      <c r="C309" s="119"/>
      <c r="D309" s="119"/>
      <c r="E309" s="119"/>
      <c r="F309" s="119"/>
      <c r="G309" s="119"/>
      <c r="H309" s="119"/>
    </row>
    <row r="310" spans="1:8" ht="14.25" x14ac:dyDescent="0.2">
      <c r="A310" s="119"/>
      <c r="B310" s="119"/>
      <c r="C310" s="119"/>
      <c r="D310" s="119"/>
      <c r="E310" s="119"/>
      <c r="F310" s="119"/>
      <c r="G310" s="119"/>
      <c r="H310" s="119"/>
    </row>
    <row r="311" spans="1:8" ht="14.25" x14ac:dyDescent="0.2">
      <c r="A311" s="119"/>
      <c r="B311" s="119"/>
      <c r="C311" s="119"/>
      <c r="D311" s="119"/>
      <c r="E311" s="119"/>
      <c r="F311" s="119"/>
      <c r="G311" s="119"/>
      <c r="H311" s="119"/>
    </row>
    <row r="312" spans="1:8" ht="14.25" x14ac:dyDescent="0.2">
      <c r="A312" s="119"/>
      <c r="B312" s="119"/>
      <c r="C312" s="119"/>
      <c r="D312" s="119"/>
      <c r="E312" s="119"/>
      <c r="F312" s="119"/>
      <c r="G312" s="119"/>
      <c r="H312" s="119"/>
    </row>
    <row r="313" spans="1:8" ht="14.25" x14ac:dyDescent="0.2">
      <c r="A313" s="119"/>
      <c r="B313" s="119"/>
      <c r="C313" s="119"/>
      <c r="D313" s="119"/>
      <c r="E313" s="119"/>
      <c r="F313" s="119"/>
      <c r="G313" s="119"/>
      <c r="H313" s="119"/>
    </row>
    <row r="314" spans="1:8" ht="14.25" x14ac:dyDescent="0.2">
      <c r="A314" s="119"/>
      <c r="B314" s="119"/>
      <c r="C314" s="119"/>
      <c r="D314" s="119"/>
      <c r="E314" s="119"/>
      <c r="F314" s="119"/>
      <c r="G314" s="119"/>
      <c r="H314" s="119"/>
    </row>
    <row r="315" spans="1:8" ht="14.25" x14ac:dyDescent="0.2">
      <c r="A315" s="119"/>
      <c r="B315" s="119"/>
      <c r="C315" s="119"/>
      <c r="D315" s="119"/>
      <c r="E315" s="119"/>
      <c r="F315" s="119"/>
      <c r="G315" s="119"/>
      <c r="H315" s="119"/>
    </row>
    <row r="316" spans="1:8" ht="14.25" x14ac:dyDescent="0.2">
      <c r="A316" s="119"/>
      <c r="B316" s="119"/>
      <c r="C316" s="119"/>
      <c r="D316" s="119"/>
      <c r="E316" s="119"/>
      <c r="F316" s="119"/>
      <c r="G316" s="119"/>
      <c r="H316" s="119"/>
    </row>
    <row r="317" spans="1:8" ht="14.25" x14ac:dyDescent="0.2">
      <c r="A317" s="119"/>
      <c r="B317" s="119"/>
      <c r="C317" s="119"/>
      <c r="D317" s="119"/>
      <c r="E317" s="119"/>
      <c r="F317" s="119"/>
      <c r="G317" s="119"/>
      <c r="H317" s="119"/>
    </row>
    <row r="318" spans="1:8" ht="14.25" x14ac:dyDescent="0.2">
      <c r="A318" s="119"/>
      <c r="B318" s="119"/>
      <c r="C318" s="119"/>
      <c r="D318" s="119"/>
      <c r="E318" s="119"/>
      <c r="F318" s="119"/>
      <c r="G318" s="119"/>
      <c r="H318" s="119"/>
    </row>
    <row r="319" spans="1:8" ht="14.25" x14ac:dyDescent="0.2">
      <c r="A319" s="119"/>
      <c r="B319" s="119"/>
      <c r="C319" s="119"/>
      <c r="D319" s="119"/>
    </row>
    <row r="320" spans="1:8" ht="14.25" x14ac:dyDescent="0.2">
      <c r="A320" s="119"/>
      <c r="B320" s="119"/>
      <c r="C320" s="119"/>
      <c r="D320" s="119"/>
    </row>
  </sheetData>
  <mergeCells count="19">
    <mergeCell ref="I3:J3"/>
    <mergeCell ref="A5:D5"/>
    <mergeCell ref="A3:D3"/>
    <mergeCell ref="A1:D1"/>
    <mergeCell ref="A20:D20"/>
    <mergeCell ref="G6:G7"/>
    <mergeCell ref="E1:E28"/>
    <mergeCell ref="G15:G17"/>
    <mergeCell ref="G9:G12"/>
    <mergeCell ref="G19:G20"/>
    <mergeCell ref="G24:G26"/>
    <mergeCell ref="A2:D2"/>
    <mergeCell ref="A7:D7"/>
    <mergeCell ref="A32:F32"/>
    <mergeCell ref="A33:F33"/>
    <mergeCell ref="A34:F34"/>
    <mergeCell ref="I4:J4"/>
    <mergeCell ref="I5:J5"/>
    <mergeCell ref="A22:D22"/>
  </mergeCells>
  <phoneticPr fontId="0" type="noConversion"/>
  <printOptions horizontalCentered="1"/>
  <pageMargins left="0" right="0" top="0.35" bottom="0.35" header="0.5" footer="0.35"/>
  <pageSetup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workbookViewId="0">
      <selection activeCell="B24" sqref="B24:I24"/>
    </sheetView>
  </sheetViews>
  <sheetFormatPr defaultColWidth="8.7109375" defaultRowHeight="15" x14ac:dyDescent="0.25"/>
  <cols>
    <col min="1" max="1" width="4.140625" style="437" customWidth="1"/>
    <col min="2" max="2" width="15.85546875" style="437" customWidth="1"/>
    <col min="3" max="3" width="8.7109375" style="437"/>
    <col min="4" max="4" width="15.5703125" style="437" customWidth="1"/>
    <col min="5" max="7" width="8.7109375" style="437"/>
    <col min="8" max="8" width="17.7109375" style="437" customWidth="1"/>
    <col min="9" max="12" width="8.7109375" style="437"/>
    <col min="13" max="13" width="0" style="437" hidden="1" customWidth="1"/>
    <col min="14" max="16384" width="8.7109375" style="437"/>
  </cols>
  <sheetData>
    <row r="1" spans="1:21" x14ac:dyDescent="0.25">
      <c r="A1" s="729" t="s">
        <v>989</v>
      </c>
      <c r="B1" s="729"/>
      <c r="C1" s="729"/>
      <c r="D1" s="729"/>
      <c r="E1" s="729"/>
      <c r="F1" s="729"/>
      <c r="G1" s="729"/>
      <c r="H1" s="729"/>
      <c r="I1" s="729"/>
    </row>
    <row r="2" spans="1:21" ht="6.6" customHeight="1" x14ac:dyDescent="0.25"/>
    <row r="3" spans="1:21" x14ac:dyDescent="0.25">
      <c r="A3" s="730" t="s">
        <v>990</v>
      </c>
      <c r="B3" s="730"/>
      <c r="C3" s="730"/>
      <c r="D3" s="730"/>
      <c r="E3" s="730"/>
      <c r="F3" s="730"/>
      <c r="G3" s="730"/>
      <c r="H3" s="730"/>
      <c r="I3" s="730"/>
      <c r="K3" s="438" t="s">
        <v>991</v>
      </c>
    </row>
    <row r="4" spans="1:21" x14ac:dyDescent="0.25">
      <c r="K4" s="438" t="s">
        <v>992</v>
      </c>
    </row>
    <row r="5" spans="1:21" ht="44.1" customHeight="1" x14ac:dyDescent="0.25">
      <c r="A5" s="731" t="str">
        <f>CONCATENATE("WHEREAS, Nebraska Revised Statute 77-1632 and 77-1633 provides that the Governing Body of the ",'Basic Data Input'!B8," passes by a majority vote a resolution or ordinance setting the tax request; and")</f>
        <v>WHEREAS, Nebraska Revised Statute 77-1632 and 77-1633 provides that the Governing Body of the City of Plainview passes by a majority vote a resolution or ordinance setting the tax request; and</v>
      </c>
      <c r="B5" s="731"/>
      <c r="C5" s="731"/>
      <c r="D5" s="731"/>
      <c r="E5" s="731"/>
      <c r="F5" s="731"/>
      <c r="G5" s="731"/>
      <c r="H5" s="731"/>
      <c r="I5" s="731"/>
      <c r="L5" s="439"/>
      <c r="M5" s="439"/>
      <c r="N5" s="439"/>
      <c r="O5" s="439"/>
      <c r="P5" s="439"/>
      <c r="Q5" s="439"/>
      <c r="R5" s="439"/>
      <c r="S5" s="439"/>
      <c r="T5" s="439"/>
      <c r="U5" s="439"/>
    </row>
    <row r="6" spans="1:21" ht="6.95" customHeight="1" x14ac:dyDescent="0.25"/>
    <row r="7" spans="1:21" ht="31.5" customHeight="1" x14ac:dyDescent="0.25">
      <c r="A7" s="731" t="s">
        <v>993</v>
      </c>
      <c r="B7" s="731"/>
      <c r="C7" s="731"/>
      <c r="D7" s="731"/>
      <c r="E7" s="731"/>
      <c r="F7" s="731"/>
      <c r="G7" s="731"/>
      <c r="H7" s="731"/>
      <c r="I7" s="731"/>
      <c r="L7" s="439"/>
      <c r="M7" s="439"/>
      <c r="N7" s="439"/>
      <c r="O7" s="439"/>
      <c r="P7" s="439"/>
      <c r="Q7" s="439"/>
      <c r="R7" s="439"/>
      <c r="S7" s="439"/>
      <c r="T7" s="439"/>
      <c r="U7" s="439"/>
    </row>
    <row r="8" spans="1:21" ht="6.6" customHeight="1" x14ac:dyDescent="0.25"/>
    <row r="9" spans="1:21" x14ac:dyDescent="0.25">
      <c r="A9" s="437" t="str">
        <f>CONCATENATE("NOW, THEREFORE, the Governing Body of the ",'Basic Data Input'!B8, " resolves that:")</f>
        <v>NOW, THEREFORE, the Governing Body of the City of Plainview resolves that:</v>
      </c>
    </row>
    <row r="10" spans="1:21" ht="6.95" customHeight="1" x14ac:dyDescent="0.25"/>
    <row r="11" spans="1:21" x14ac:dyDescent="0.25">
      <c r="A11" s="440" t="s">
        <v>994</v>
      </c>
      <c r="B11" s="437" t="s">
        <v>1065</v>
      </c>
      <c r="L11" s="440"/>
    </row>
    <row r="12" spans="1:21" ht="9" customHeight="1" x14ac:dyDescent="0.25">
      <c r="A12" s="440"/>
      <c r="L12" s="440"/>
    </row>
    <row r="13" spans="1:21" x14ac:dyDescent="0.25">
      <c r="A13" s="440"/>
      <c r="B13" s="441"/>
      <c r="C13" s="442" t="s">
        <v>995</v>
      </c>
      <c r="D13" s="443">
        <f>'Page 2-A'!C12</f>
        <v>325099.05</v>
      </c>
      <c r="L13" s="440"/>
    </row>
    <row r="14" spans="1:21" x14ac:dyDescent="0.25">
      <c r="A14" s="440"/>
      <c r="B14" s="441"/>
      <c r="C14" s="442" t="s">
        <v>996</v>
      </c>
      <c r="D14" s="443">
        <f>'Page 2-A'!C13</f>
        <v>75775</v>
      </c>
      <c r="L14" s="440"/>
    </row>
    <row r="15" spans="1:21" x14ac:dyDescent="0.25">
      <c r="A15" s="440"/>
      <c r="B15" s="444"/>
      <c r="C15" s="444"/>
      <c r="D15" s="443"/>
      <c r="L15" s="440"/>
    </row>
    <row r="16" spans="1:21" x14ac:dyDescent="0.25">
      <c r="A16" s="440"/>
      <c r="B16" s="444"/>
      <c r="C16" s="444"/>
      <c r="D16" s="443"/>
      <c r="L16" s="440"/>
    </row>
    <row r="17" spans="1:21" x14ac:dyDescent="0.25">
      <c r="A17" s="445"/>
      <c r="L17" s="445"/>
    </row>
    <row r="18" spans="1:21" x14ac:dyDescent="0.25">
      <c r="A18" s="440" t="s">
        <v>997</v>
      </c>
      <c r="B18" s="437" t="str">
        <f>(CONCATENATE("The total assessed value of property differs from last year’s total assessed value by ",ROUND('Combo Hearing'!D26*100,2)," percent."))</f>
        <v>The total assessed value of property differs from last year’s total assessed value by 26.26 percent.</v>
      </c>
      <c r="L18" s="440"/>
      <c r="M18" s="446" t="s">
        <v>998</v>
      </c>
    </row>
    <row r="19" spans="1:21" x14ac:dyDescent="0.25">
      <c r="A19" s="445"/>
      <c r="L19" s="445"/>
    </row>
    <row r="20" spans="1:21" ht="30.6" customHeight="1" x14ac:dyDescent="0.25">
      <c r="A20" s="447" t="s">
        <v>999</v>
      </c>
      <c r="B20" s="731" t="str">
        <f>CONCATENATE("The tax rate which would levy the same amount of property taxes as last year, when multiplied by the new total assessed value of property would be ",'Combo Hearing'!B28," per $100 of assessed value.")</f>
        <v>The tax rate which would levy the same amount of property taxes as last year, when multiplied by the new total assessed value of property would be 0.530195 per $100 of assessed value.</v>
      </c>
      <c r="C20" s="731"/>
      <c r="D20" s="731"/>
      <c r="E20" s="731"/>
      <c r="F20" s="731"/>
      <c r="G20" s="731"/>
      <c r="H20" s="731"/>
      <c r="I20" s="731"/>
      <c r="L20" s="447"/>
      <c r="M20" s="439"/>
      <c r="N20" s="439"/>
      <c r="O20" s="439"/>
      <c r="P20" s="439"/>
      <c r="Q20" s="439"/>
      <c r="R20" s="439"/>
      <c r="S20" s="439"/>
      <c r="T20" s="439"/>
      <c r="U20" s="439"/>
    </row>
    <row r="21" spans="1:21" x14ac:dyDescent="0.25">
      <c r="A21" s="445"/>
      <c r="L21" s="445"/>
    </row>
    <row r="22" spans="1:21" ht="30.95" customHeight="1" x14ac:dyDescent="0.25">
      <c r="A22" s="447" t="s">
        <v>1000</v>
      </c>
      <c r="B22" s="731" t="str">
        <f>CONCATENATE("The ",'Basic Data Input'!B8," proposes to adopt a property tax request that will cause its tax rate to be ",'Combo Hearing'!C27," per $100 of assessed value.")</f>
        <v>The City of Plainview proposes to adopt a property tax request that will cause its tax rate to be 0.616541 per $100 of assessed value.</v>
      </c>
      <c r="C22" s="731"/>
      <c r="D22" s="731"/>
      <c r="E22" s="731"/>
      <c r="F22" s="731"/>
      <c r="G22" s="731"/>
      <c r="H22" s="731"/>
      <c r="I22" s="731"/>
      <c r="L22" s="447"/>
      <c r="M22" s="439"/>
      <c r="N22" s="439"/>
      <c r="O22" s="439"/>
      <c r="P22" s="439"/>
      <c r="Q22" s="439"/>
      <c r="R22" s="439"/>
      <c r="S22" s="439"/>
      <c r="T22" s="439"/>
      <c r="U22" s="439"/>
    </row>
    <row r="23" spans="1:21" x14ac:dyDescent="0.25">
      <c r="A23" s="445"/>
      <c r="L23" s="445"/>
    </row>
    <row r="24" spans="1:21" ht="38.1" customHeight="1" x14ac:dyDescent="0.25">
      <c r="A24" s="447" t="s">
        <v>1001</v>
      </c>
      <c r="B24" s="731" t="str">
        <f>CONCATENATE("Based on the proposed property tax request and changes in other revenue, the total operating budget of the ",'Basic Data Input'!B8," will increase (or decrease) last year’s budget by ",ROUND(('Combo Hearing'!D24*100),2)," percent.")</f>
        <v>Based on the proposed property tax request and changes in other revenue, the total operating budget of the City of Plainview will increase (or decrease) last year’s budget by -5.34 percent.</v>
      </c>
      <c r="C24" s="731"/>
      <c r="D24" s="731"/>
      <c r="E24" s="731"/>
      <c r="F24" s="731"/>
      <c r="G24" s="731"/>
      <c r="H24" s="731"/>
      <c r="I24" s="731"/>
      <c r="L24" s="447"/>
      <c r="M24" s="439"/>
      <c r="N24" s="439"/>
      <c r="O24" s="439"/>
      <c r="P24" s="439"/>
      <c r="Q24" s="439"/>
      <c r="R24" s="439"/>
      <c r="S24" s="439"/>
      <c r="T24" s="439"/>
      <c r="U24" s="439"/>
    </row>
    <row r="25" spans="1:21" ht="11.1" customHeight="1" x14ac:dyDescent="0.25">
      <c r="A25" s="445"/>
      <c r="L25" s="445"/>
    </row>
    <row r="26" spans="1:21" x14ac:dyDescent="0.25">
      <c r="A26" s="440" t="s">
        <v>1002</v>
      </c>
      <c r="B26" s="437" t="s">
        <v>1066</v>
      </c>
      <c r="L26" s="440"/>
    </row>
    <row r="27" spans="1:21" x14ac:dyDescent="0.25">
      <c r="A27" s="445"/>
    </row>
    <row r="28" spans="1:21" x14ac:dyDescent="0.25">
      <c r="A28" s="448" t="s">
        <v>1003</v>
      </c>
      <c r="B28" s="449"/>
      <c r="C28" s="449"/>
      <c r="D28" s="449"/>
      <c r="E28" s="449"/>
      <c r="F28" s="449"/>
      <c r="G28" s="449"/>
      <c r="H28" s="449"/>
    </row>
    <row r="29" spans="1:21" x14ac:dyDescent="0.25">
      <c r="A29" s="450"/>
      <c r="B29" s="449"/>
      <c r="C29" s="449"/>
      <c r="D29" s="449"/>
      <c r="E29" s="449"/>
      <c r="F29" s="449"/>
      <c r="G29" s="449"/>
      <c r="H29" s="449"/>
    </row>
    <row r="30" spans="1:21" x14ac:dyDescent="0.25">
      <c r="A30" s="732" t="s">
        <v>1004</v>
      </c>
      <c r="B30" s="732"/>
      <c r="C30" s="732"/>
      <c r="D30" s="449"/>
      <c r="E30" s="733" t="s">
        <v>1005</v>
      </c>
      <c r="F30" s="733"/>
      <c r="G30" s="733"/>
      <c r="H30" s="449"/>
    </row>
    <row r="31" spans="1:21" x14ac:dyDescent="0.25">
      <c r="A31" s="728"/>
      <c r="B31" s="728"/>
      <c r="C31" s="728"/>
      <c r="D31" s="449"/>
      <c r="E31" s="728"/>
      <c r="F31" s="728"/>
      <c r="G31" s="728"/>
      <c r="H31" s="449"/>
    </row>
    <row r="32" spans="1:21" x14ac:dyDescent="0.25">
      <c r="A32" s="728"/>
      <c r="B32" s="728"/>
      <c r="C32" s="728"/>
      <c r="D32" s="449"/>
      <c r="E32" s="728"/>
      <c r="F32" s="728"/>
      <c r="G32" s="728"/>
      <c r="H32" s="449"/>
    </row>
    <row r="33" spans="1:9" x14ac:dyDescent="0.25">
      <c r="A33" s="728"/>
      <c r="B33" s="728"/>
      <c r="C33" s="728"/>
      <c r="D33" s="449"/>
      <c r="E33" s="728"/>
      <c r="F33" s="728"/>
      <c r="G33" s="728"/>
      <c r="H33" s="449"/>
    </row>
    <row r="34" spans="1:9" x14ac:dyDescent="0.25">
      <c r="A34" s="728"/>
      <c r="B34" s="728"/>
      <c r="C34" s="728"/>
      <c r="D34" s="449"/>
      <c r="E34" s="728"/>
      <c r="F34" s="728"/>
      <c r="G34" s="728"/>
      <c r="H34" s="449"/>
    </row>
    <row r="35" spans="1:9" x14ac:dyDescent="0.25">
      <c r="A35" s="728"/>
      <c r="B35" s="728"/>
      <c r="C35" s="728"/>
      <c r="D35" s="449"/>
      <c r="E35" s="728"/>
      <c r="F35" s="728"/>
      <c r="G35" s="728"/>
      <c r="H35" s="449"/>
    </row>
    <row r="36" spans="1:9" x14ac:dyDescent="0.25">
      <c r="A36" s="728"/>
      <c r="B36" s="728"/>
      <c r="C36" s="728"/>
      <c r="D36" s="449"/>
      <c r="E36" s="728"/>
      <c r="F36" s="728"/>
      <c r="G36" s="728"/>
      <c r="H36" s="449"/>
    </row>
    <row r="37" spans="1:9" x14ac:dyDescent="0.25">
      <c r="A37" s="728"/>
      <c r="B37" s="728"/>
      <c r="C37" s="728"/>
      <c r="D37" s="449"/>
      <c r="E37" s="728"/>
      <c r="F37" s="728"/>
      <c r="G37" s="728"/>
      <c r="H37" s="449"/>
    </row>
    <row r="38" spans="1:9" x14ac:dyDescent="0.25">
      <c r="A38" s="449"/>
      <c r="B38" s="449"/>
      <c r="C38" s="449"/>
      <c r="D38" s="449"/>
      <c r="E38" s="449"/>
      <c r="F38" s="449"/>
      <c r="G38" s="449"/>
      <c r="H38" s="449"/>
    </row>
    <row r="39" spans="1:9" x14ac:dyDescent="0.25">
      <c r="B39" s="449"/>
      <c r="C39" s="449"/>
      <c r="D39" s="449"/>
      <c r="E39" s="449"/>
      <c r="F39" s="449"/>
      <c r="G39" s="449"/>
      <c r="H39" s="449"/>
    </row>
    <row r="41" spans="1:9" x14ac:dyDescent="0.25">
      <c r="A41" s="449" t="s">
        <v>1067</v>
      </c>
    </row>
    <row r="43" spans="1:9" ht="39.950000000000003" customHeight="1" x14ac:dyDescent="0.25">
      <c r="A43" s="735" t="s">
        <v>1006</v>
      </c>
      <c r="B43" s="735"/>
      <c r="C43" s="735"/>
      <c r="D43" s="735"/>
      <c r="E43" s="735"/>
      <c r="F43" s="735"/>
      <c r="G43" s="735"/>
      <c r="H43" s="735"/>
      <c r="I43" s="735"/>
    </row>
    <row r="44" spans="1:9" ht="47.45" customHeight="1" x14ac:dyDescent="0.25">
      <c r="A44" s="734" t="s">
        <v>1117</v>
      </c>
      <c r="B44" s="734"/>
      <c r="C44" s="734"/>
      <c r="D44" s="734"/>
      <c r="E44" s="734"/>
      <c r="F44" s="734"/>
      <c r="G44" s="734"/>
      <c r="H44" s="734"/>
      <c r="I44" s="734"/>
    </row>
  </sheetData>
  <sheetProtection sheet="1" formatCells="0" formatColumns="0" formatRows="0" insertColumns="0" insertRows="0"/>
  <mergeCells count="25">
    <mergeCell ref="A44:I44"/>
    <mergeCell ref="A33:C33"/>
    <mergeCell ref="E33:G33"/>
    <mergeCell ref="A34:C34"/>
    <mergeCell ref="E34:G34"/>
    <mergeCell ref="A35:C35"/>
    <mergeCell ref="E35:G35"/>
    <mergeCell ref="A36:C36"/>
    <mergeCell ref="E36:G36"/>
    <mergeCell ref="A37:C37"/>
    <mergeCell ref="E37:G37"/>
    <mergeCell ref="A43:I43"/>
    <mergeCell ref="A32:C32"/>
    <mergeCell ref="E32:G32"/>
    <mergeCell ref="A1:I1"/>
    <mergeCell ref="A3:I3"/>
    <mergeCell ref="A5:I5"/>
    <mergeCell ref="A7:I7"/>
    <mergeCell ref="B20:I20"/>
    <mergeCell ref="B22:I22"/>
    <mergeCell ref="B24:I24"/>
    <mergeCell ref="A30:C30"/>
    <mergeCell ref="E30:G30"/>
    <mergeCell ref="A31:C31"/>
    <mergeCell ref="E31:G31"/>
  </mergeCells>
  <pageMargins left="0.7" right="0.7" top="0.75" bottom="0.75" header="0.3" footer="0.3"/>
  <pageSetup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E19" sqref="E19"/>
    </sheetView>
  </sheetViews>
  <sheetFormatPr defaultColWidth="9.140625" defaultRowHeight="12" x14ac:dyDescent="0.2"/>
  <cols>
    <col min="1" max="1" width="29.85546875" style="257" customWidth="1"/>
    <col min="2" max="2" width="17.5703125" style="257" customWidth="1"/>
    <col min="3" max="3" width="38.42578125" style="257" customWidth="1"/>
    <col min="4" max="4" width="15.85546875" style="257" customWidth="1"/>
    <col min="5" max="9" width="9.140625" style="257"/>
    <col min="10" max="10" width="32.42578125" style="257" customWidth="1"/>
    <col min="11" max="12" width="22.140625" style="257" customWidth="1"/>
    <col min="13" max="13" width="14.5703125" style="257" customWidth="1"/>
    <col min="14" max="14" width="21" style="257" customWidth="1"/>
    <col min="15" max="16384" width="9.140625" style="257"/>
  </cols>
  <sheetData>
    <row r="1" spans="1:14" ht="16.5" customHeight="1" x14ac:dyDescent="0.25">
      <c r="A1" s="738" t="s">
        <v>860</v>
      </c>
      <c r="B1" s="738"/>
      <c r="C1" s="738"/>
      <c r="D1" s="738"/>
      <c r="E1" s="290"/>
    </row>
    <row r="2" spans="1:14" ht="16.5" x14ac:dyDescent="0.25">
      <c r="A2" s="739" t="s">
        <v>1068</v>
      </c>
      <c r="B2" s="739"/>
      <c r="C2" s="739"/>
      <c r="D2" s="739"/>
    </row>
    <row r="3" spans="1:14" ht="22.5" customHeight="1" thickBot="1" x14ac:dyDescent="0.3">
      <c r="A3" s="740" t="str">
        <f>'Basic Data Input'!B8</f>
        <v>City of Plainview</v>
      </c>
      <c r="B3" s="740"/>
      <c r="C3" s="302" t="str">
        <f>CONCATENATE('Basic Data Input'!B9," County")</f>
        <v>Pierce County</v>
      </c>
      <c r="D3" s="303"/>
      <c r="E3" s="258"/>
      <c r="J3" s="742" t="s">
        <v>887</v>
      </c>
      <c r="K3" s="742"/>
      <c r="L3" s="742"/>
      <c r="M3" s="742"/>
      <c r="N3" s="742"/>
    </row>
    <row r="4" spans="1:14" ht="24" customHeight="1" x14ac:dyDescent="0.2">
      <c r="A4" s="741" t="s">
        <v>861</v>
      </c>
      <c r="B4" s="741"/>
      <c r="C4" s="304" t="s">
        <v>862</v>
      </c>
      <c r="D4" s="305"/>
      <c r="E4" s="259"/>
      <c r="K4" s="289"/>
      <c r="L4" s="289"/>
      <c r="M4" s="289"/>
    </row>
    <row r="5" spans="1:14" ht="40.5" customHeight="1" thickBot="1" x14ac:dyDescent="0.25">
      <c r="A5" s="306" t="s">
        <v>863</v>
      </c>
      <c r="B5" s="306" t="s">
        <v>864</v>
      </c>
      <c r="C5" s="306" t="s">
        <v>865</v>
      </c>
      <c r="D5" s="306" t="s">
        <v>866</v>
      </c>
      <c r="I5" s="271">
        <v>1</v>
      </c>
      <c r="J5" s="736" t="s">
        <v>888</v>
      </c>
      <c r="K5" s="736"/>
      <c r="L5" s="736"/>
      <c r="M5" s="736"/>
      <c r="N5" s="736"/>
    </row>
    <row r="6" spans="1:14" ht="35.1" customHeight="1" x14ac:dyDescent="0.2">
      <c r="A6" s="261" t="s">
        <v>1147</v>
      </c>
      <c r="B6" s="261" t="s">
        <v>1148</v>
      </c>
      <c r="C6" s="261" t="s">
        <v>1149</v>
      </c>
      <c r="D6" s="260">
        <v>22000</v>
      </c>
      <c r="I6" s="271">
        <v>2</v>
      </c>
      <c r="J6" s="736" t="s">
        <v>889</v>
      </c>
      <c r="K6" s="736"/>
      <c r="L6" s="736"/>
      <c r="M6" s="736"/>
      <c r="N6" s="736"/>
    </row>
    <row r="7" spans="1:14" ht="35.1" customHeight="1" x14ac:dyDescent="0.2">
      <c r="A7" s="261" t="s">
        <v>1150</v>
      </c>
      <c r="B7" s="261" t="s">
        <v>1151</v>
      </c>
      <c r="C7" s="261" t="s">
        <v>1152</v>
      </c>
      <c r="D7" s="262">
        <v>10000</v>
      </c>
      <c r="I7" s="271">
        <v>3</v>
      </c>
      <c r="J7" s="736" t="s">
        <v>890</v>
      </c>
      <c r="K7" s="736"/>
      <c r="L7" s="736"/>
      <c r="M7" s="736"/>
      <c r="N7" s="736"/>
    </row>
    <row r="8" spans="1:14" ht="35.1" customHeight="1" x14ac:dyDescent="0.2">
      <c r="A8" s="261" t="s">
        <v>1156</v>
      </c>
      <c r="B8" s="261" t="s">
        <v>1151</v>
      </c>
      <c r="C8" s="261" t="s">
        <v>1153</v>
      </c>
      <c r="D8" s="262">
        <v>3846</v>
      </c>
      <c r="I8" s="271">
        <v>4</v>
      </c>
      <c r="J8" s="736" t="s">
        <v>891</v>
      </c>
      <c r="K8" s="736"/>
      <c r="L8" s="736"/>
      <c r="M8" s="736"/>
      <c r="N8" s="736"/>
    </row>
    <row r="9" spans="1:14" ht="35.1" customHeight="1" x14ac:dyDescent="0.2">
      <c r="A9" s="261" t="s">
        <v>1157</v>
      </c>
      <c r="B9" s="261" t="s">
        <v>1151</v>
      </c>
      <c r="C9" s="261" t="s">
        <v>1154</v>
      </c>
      <c r="D9" s="262">
        <v>1700</v>
      </c>
      <c r="I9" s="271">
        <v>5</v>
      </c>
      <c r="J9" s="271" t="s">
        <v>907</v>
      </c>
    </row>
    <row r="10" spans="1:14" ht="35.1" customHeight="1" x14ac:dyDescent="0.2">
      <c r="A10" s="261" t="s">
        <v>1150</v>
      </c>
      <c r="B10" s="261" t="s">
        <v>1151</v>
      </c>
      <c r="C10" s="261" t="s">
        <v>1155</v>
      </c>
      <c r="D10" s="262">
        <v>6000</v>
      </c>
      <c r="J10" s="736" t="s">
        <v>892</v>
      </c>
      <c r="K10" s="736"/>
      <c r="L10" s="736"/>
      <c r="M10" s="736"/>
      <c r="N10" s="736"/>
    </row>
    <row r="11" spans="1:14" ht="35.1" customHeight="1" x14ac:dyDescent="0.2">
      <c r="A11" s="261"/>
      <c r="B11" s="261"/>
      <c r="C11" s="261"/>
      <c r="D11" s="262"/>
      <c r="J11" s="737" t="s">
        <v>893</v>
      </c>
      <c r="K11" s="737"/>
      <c r="L11" s="737"/>
      <c r="M11" s="737"/>
      <c r="N11" s="737"/>
    </row>
    <row r="12" spans="1:14" ht="35.1" customHeight="1" x14ac:dyDescent="0.2">
      <c r="A12" s="261"/>
      <c r="B12" s="261"/>
      <c r="C12" s="261"/>
      <c r="D12" s="262"/>
      <c r="J12" s="737"/>
      <c r="K12" s="737"/>
      <c r="L12" s="737"/>
      <c r="M12" s="737"/>
      <c r="N12" s="737"/>
    </row>
    <row r="13" spans="1:14" ht="35.1" customHeight="1" x14ac:dyDescent="0.25">
      <c r="A13" s="261"/>
      <c r="B13" s="261"/>
      <c r="C13" s="261"/>
      <c r="D13" s="262"/>
      <c r="J13" s="263" t="s">
        <v>867</v>
      </c>
    </row>
    <row r="14" spans="1:14" ht="35.1" customHeight="1" x14ac:dyDescent="0.2">
      <c r="A14" s="261"/>
      <c r="B14" s="261"/>
      <c r="C14" s="261"/>
      <c r="D14" s="262"/>
      <c r="J14" s="264" t="s">
        <v>863</v>
      </c>
      <c r="K14" s="264" t="s">
        <v>864</v>
      </c>
      <c r="L14" s="264" t="s">
        <v>865</v>
      </c>
      <c r="M14" s="264" t="s">
        <v>866</v>
      </c>
    </row>
    <row r="15" spans="1:14" ht="35.1" customHeight="1" x14ac:dyDescent="0.2">
      <c r="A15" s="261"/>
      <c r="B15" s="261"/>
      <c r="C15" s="261"/>
      <c r="D15" s="262"/>
      <c r="J15" s="265" t="s">
        <v>868</v>
      </c>
      <c r="K15" s="265" t="s">
        <v>869</v>
      </c>
      <c r="L15" s="265" t="s">
        <v>870</v>
      </c>
      <c r="M15" s="266">
        <v>25000</v>
      </c>
    </row>
    <row r="16" spans="1:14" ht="35.1" customHeight="1" x14ac:dyDescent="0.2">
      <c r="A16" s="261"/>
      <c r="B16" s="261"/>
      <c r="C16" s="261"/>
      <c r="D16" s="262"/>
    </row>
    <row r="17" spans="1:6" ht="35.1" customHeight="1" x14ac:dyDescent="0.2">
      <c r="A17" s="261"/>
      <c r="B17" s="261"/>
      <c r="C17" s="261"/>
      <c r="D17" s="262"/>
    </row>
    <row r="18" spans="1:6" ht="35.1" customHeight="1" x14ac:dyDescent="0.2">
      <c r="A18" s="261"/>
      <c r="B18" s="261"/>
      <c r="C18" s="261"/>
      <c r="D18" s="262"/>
    </row>
    <row r="19" spans="1:6" ht="35.1" customHeight="1" x14ac:dyDescent="0.2">
      <c r="A19" s="261"/>
      <c r="B19" s="261"/>
      <c r="C19" s="261"/>
      <c r="D19" s="262"/>
    </row>
    <row r="20" spans="1:6" ht="35.1" customHeight="1" x14ac:dyDescent="0.2">
      <c r="A20" s="261"/>
      <c r="B20" s="261"/>
      <c r="C20" s="261"/>
      <c r="D20" s="262"/>
    </row>
    <row r="21" spans="1:6" ht="35.1" customHeight="1" x14ac:dyDescent="0.2">
      <c r="A21" s="261"/>
      <c r="B21" s="261"/>
      <c r="C21" s="261"/>
      <c r="D21" s="262"/>
    </row>
    <row r="22" spans="1:6" ht="35.1" customHeight="1" x14ac:dyDescent="0.2">
      <c r="A22" s="261"/>
      <c r="B22" s="261"/>
      <c r="C22" s="261"/>
      <c r="D22" s="262"/>
    </row>
    <row r="23" spans="1:6" ht="24.75" customHeight="1" thickBot="1" x14ac:dyDescent="0.25">
      <c r="C23" s="307" t="s">
        <v>871</v>
      </c>
      <c r="D23" s="308">
        <f>SUM(D6:D22)</f>
        <v>43546</v>
      </c>
      <c r="F23" s="257" t="s">
        <v>884</v>
      </c>
    </row>
    <row r="24" spans="1:6" ht="12.75" thickTop="1" x14ac:dyDescent="0.2"/>
  </sheetData>
  <sheetProtection sheet="1" objects="1" scenarios="1"/>
  <mergeCells count="11">
    <mergeCell ref="J8:N8"/>
    <mergeCell ref="J10:N10"/>
    <mergeCell ref="J11:N12"/>
    <mergeCell ref="A1:D1"/>
    <mergeCell ref="A2:D2"/>
    <mergeCell ref="A3:B3"/>
    <mergeCell ref="A4:B4"/>
    <mergeCell ref="J3:N3"/>
    <mergeCell ref="J5:N5"/>
    <mergeCell ref="J6:N6"/>
    <mergeCell ref="J7:N7"/>
  </mergeCells>
  <pageMargins left="0.28999999999999998" right="0.24" top="0.36" bottom="0.39" header="0.23" footer="0.2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96"/>
  <sheetViews>
    <sheetView topLeftCell="A76" workbookViewId="0">
      <selection activeCell="A26" sqref="A26"/>
    </sheetView>
  </sheetViews>
  <sheetFormatPr defaultColWidth="9.140625" defaultRowHeight="12.75" x14ac:dyDescent="0.2"/>
  <cols>
    <col min="1" max="1" width="3.42578125" style="533" customWidth="1"/>
    <col min="2" max="2" width="133.42578125" style="200" customWidth="1"/>
    <col min="3" max="16384" width="9.140625" style="200"/>
  </cols>
  <sheetData>
    <row r="1" spans="1:2" ht="15.75" x14ac:dyDescent="0.25">
      <c r="A1" s="546" t="s">
        <v>745</v>
      </c>
      <c r="B1" s="546"/>
    </row>
    <row r="3" spans="1:2" s="201" customFormat="1" x14ac:dyDescent="0.2">
      <c r="A3" s="527" t="s">
        <v>746</v>
      </c>
    </row>
    <row r="4" spans="1:2" s="201" customFormat="1" x14ac:dyDescent="0.2">
      <c r="A4" s="528" t="s">
        <v>1020</v>
      </c>
      <c r="B4" s="201" t="s">
        <v>747</v>
      </c>
    </row>
    <row r="6" spans="1:2" x14ac:dyDescent="0.2">
      <c r="A6" s="529" t="s">
        <v>774</v>
      </c>
      <c r="B6" s="202"/>
    </row>
    <row r="7" spans="1:2" ht="31.5" customHeight="1" x14ac:dyDescent="0.2">
      <c r="A7" s="528" t="s">
        <v>1020</v>
      </c>
      <c r="B7" s="204" t="s">
        <v>847</v>
      </c>
    </row>
    <row r="8" spans="1:2" x14ac:dyDescent="0.2">
      <c r="A8" s="528" t="s">
        <v>1020</v>
      </c>
      <c r="B8" s="202" t="s">
        <v>748</v>
      </c>
    </row>
    <row r="9" spans="1:2" s="201" customFormat="1" x14ac:dyDescent="0.2">
      <c r="A9" s="208"/>
      <c r="B9" s="207"/>
    </row>
    <row r="10" spans="1:2" s="201" customFormat="1" x14ac:dyDescent="0.2">
      <c r="A10" s="530" t="s">
        <v>775</v>
      </c>
      <c r="B10" s="207"/>
    </row>
    <row r="11" spans="1:2" s="201" customFormat="1" x14ac:dyDescent="0.2">
      <c r="A11" s="528" t="s">
        <v>1020</v>
      </c>
      <c r="B11" s="232" t="s">
        <v>780</v>
      </c>
    </row>
    <row r="12" spans="1:2" x14ac:dyDescent="0.2">
      <c r="A12" s="208"/>
    </row>
    <row r="13" spans="1:2" x14ac:dyDescent="0.2">
      <c r="A13" s="530" t="s">
        <v>930</v>
      </c>
      <c r="B13" s="202"/>
    </row>
    <row r="14" spans="1:2" x14ac:dyDescent="0.2">
      <c r="A14" s="528" t="s">
        <v>1020</v>
      </c>
      <c r="B14" s="202" t="s">
        <v>749</v>
      </c>
    </row>
    <row r="15" spans="1:2" x14ac:dyDescent="0.2">
      <c r="A15" s="528" t="s">
        <v>1020</v>
      </c>
      <c r="B15" s="202" t="s">
        <v>750</v>
      </c>
    </row>
    <row r="16" spans="1:2" x14ac:dyDescent="0.2">
      <c r="A16" s="528" t="s">
        <v>1020</v>
      </c>
      <c r="B16" s="202" t="s">
        <v>827</v>
      </c>
    </row>
    <row r="17" spans="1:2" x14ac:dyDescent="0.2">
      <c r="A17" s="208"/>
      <c r="B17" s="202"/>
    </row>
    <row r="18" spans="1:2" x14ac:dyDescent="0.2">
      <c r="A18" s="530" t="s">
        <v>777</v>
      </c>
      <c r="B18" s="202"/>
    </row>
    <row r="19" spans="1:2" x14ac:dyDescent="0.2">
      <c r="A19" s="528" t="s">
        <v>1020</v>
      </c>
      <c r="B19" s="202" t="s">
        <v>1012</v>
      </c>
    </row>
    <row r="20" spans="1:2" x14ac:dyDescent="0.2">
      <c r="A20" s="528" t="s">
        <v>1020</v>
      </c>
      <c r="B20" s="241" t="s">
        <v>931</v>
      </c>
    </row>
    <row r="21" spans="1:2" x14ac:dyDescent="0.2">
      <c r="A21" s="208"/>
      <c r="B21" s="202"/>
    </row>
    <row r="22" spans="1:2" x14ac:dyDescent="0.2">
      <c r="A22" s="530" t="s">
        <v>778</v>
      </c>
      <c r="B22" s="202"/>
    </row>
    <row r="23" spans="1:2" x14ac:dyDescent="0.2">
      <c r="A23" s="528" t="s">
        <v>1020</v>
      </c>
      <c r="B23" s="202" t="s">
        <v>779</v>
      </c>
    </row>
    <row r="24" spans="1:2" x14ac:dyDescent="0.2">
      <c r="A24" s="208"/>
      <c r="B24" s="202"/>
    </row>
    <row r="25" spans="1:2" x14ac:dyDescent="0.2">
      <c r="A25" s="530" t="s">
        <v>1126</v>
      </c>
      <c r="B25" s="202"/>
    </row>
    <row r="26" spans="1:2" x14ac:dyDescent="0.2">
      <c r="A26" s="528" t="s">
        <v>1020</v>
      </c>
      <c r="B26" s="202" t="s">
        <v>1109</v>
      </c>
    </row>
    <row r="27" spans="1:2" x14ac:dyDescent="0.2">
      <c r="A27" s="530"/>
      <c r="B27" s="202"/>
    </row>
    <row r="28" spans="1:2" x14ac:dyDescent="0.2">
      <c r="A28" s="527" t="s">
        <v>751</v>
      </c>
    </row>
    <row r="29" spans="1:2" x14ac:dyDescent="0.2">
      <c r="A29" s="528" t="s">
        <v>1020</v>
      </c>
      <c r="B29" s="202" t="s">
        <v>752</v>
      </c>
    </row>
    <row r="30" spans="1:2" x14ac:dyDescent="0.2">
      <c r="A30" s="528" t="s">
        <v>1020</v>
      </c>
      <c r="B30" s="202" t="s">
        <v>826</v>
      </c>
    </row>
    <row r="31" spans="1:2" x14ac:dyDescent="0.2">
      <c r="A31" s="528" t="s">
        <v>1020</v>
      </c>
      <c r="B31" s="202" t="s">
        <v>814</v>
      </c>
    </row>
    <row r="32" spans="1:2" x14ac:dyDescent="0.2">
      <c r="A32" s="208"/>
      <c r="B32" s="202"/>
    </row>
    <row r="33" spans="1:2" x14ac:dyDescent="0.2">
      <c r="A33" s="530" t="s">
        <v>753</v>
      </c>
      <c r="B33" s="202"/>
    </row>
    <row r="34" spans="1:2" ht="32.25" customHeight="1" x14ac:dyDescent="0.2">
      <c r="A34" s="528" t="s">
        <v>1020</v>
      </c>
      <c r="B34" s="203" t="s">
        <v>754</v>
      </c>
    </row>
    <row r="35" spans="1:2" x14ac:dyDescent="0.2">
      <c r="A35" s="528" t="s">
        <v>1020</v>
      </c>
      <c r="B35" s="202" t="s">
        <v>773</v>
      </c>
    </row>
    <row r="36" spans="1:2" x14ac:dyDescent="0.2">
      <c r="A36" s="208"/>
      <c r="B36" s="202"/>
    </row>
    <row r="37" spans="1:2" x14ac:dyDescent="0.2">
      <c r="A37" s="530" t="s">
        <v>776</v>
      </c>
      <c r="B37" s="202"/>
    </row>
    <row r="38" spans="1:2" x14ac:dyDescent="0.2">
      <c r="A38" s="528" t="s">
        <v>1020</v>
      </c>
      <c r="B38" s="202" t="s">
        <v>755</v>
      </c>
    </row>
    <row r="39" spans="1:2" x14ac:dyDescent="0.2">
      <c r="A39" s="208"/>
      <c r="B39" s="202"/>
    </row>
    <row r="40" spans="1:2" x14ac:dyDescent="0.2">
      <c r="A40" s="531" t="s">
        <v>875</v>
      </c>
      <c r="B40" s="241"/>
    </row>
    <row r="41" spans="1:2" x14ac:dyDescent="0.2">
      <c r="A41" s="528" t="s">
        <v>1020</v>
      </c>
      <c r="B41" s="202" t="s">
        <v>1070</v>
      </c>
    </row>
    <row r="42" spans="1:2" x14ac:dyDescent="0.2">
      <c r="A42" s="527"/>
      <c r="B42" s="202"/>
    </row>
    <row r="43" spans="1:2" x14ac:dyDescent="0.2">
      <c r="A43" s="530" t="s">
        <v>756</v>
      </c>
    </row>
    <row r="44" spans="1:2" x14ac:dyDescent="0.2">
      <c r="A44" s="528" t="s">
        <v>1020</v>
      </c>
      <c r="B44" s="202" t="s">
        <v>757</v>
      </c>
    </row>
    <row r="45" spans="1:2" x14ac:dyDescent="0.2">
      <c r="A45" s="208"/>
      <c r="B45" s="202"/>
    </row>
    <row r="46" spans="1:2" x14ac:dyDescent="0.2">
      <c r="A46" s="530" t="s">
        <v>758</v>
      </c>
      <c r="B46" s="202"/>
    </row>
    <row r="47" spans="1:2" x14ac:dyDescent="0.2">
      <c r="A47" s="528" t="s">
        <v>1020</v>
      </c>
      <c r="B47" s="202" t="s">
        <v>874</v>
      </c>
    </row>
    <row r="48" spans="1:2" x14ac:dyDescent="0.2">
      <c r="A48" s="528" t="s">
        <v>1020</v>
      </c>
      <c r="B48" s="202" t="s">
        <v>759</v>
      </c>
    </row>
    <row r="49" spans="1:2" x14ac:dyDescent="0.2">
      <c r="A49" s="528" t="s">
        <v>1020</v>
      </c>
      <c r="B49" s="202" t="s">
        <v>848</v>
      </c>
    </row>
    <row r="50" spans="1:2" x14ac:dyDescent="0.2">
      <c r="A50" s="528" t="s">
        <v>1020</v>
      </c>
      <c r="B50" s="202" t="s">
        <v>760</v>
      </c>
    </row>
    <row r="51" spans="1:2" x14ac:dyDescent="0.2">
      <c r="A51" s="208"/>
      <c r="B51" s="202"/>
    </row>
    <row r="52" spans="1:2" x14ac:dyDescent="0.2">
      <c r="A52" s="530" t="s">
        <v>761</v>
      </c>
      <c r="B52" s="202"/>
    </row>
    <row r="53" spans="1:2" x14ac:dyDescent="0.2">
      <c r="A53" s="528" t="s">
        <v>1020</v>
      </c>
      <c r="B53" s="202" t="s">
        <v>762</v>
      </c>
    </row>
    <row r="54" spans="1:2" x14ac:dyDescent="0.2">
      <c r="A54" s="528" t="s">
        <v>1020</v>
      </c>
      <c r="B54" s="202" t="s">
        <v>763</v>
      </c>
    </row>
    <row r="55" spans="1:2" x14ac:dyDescent="0.2">
      <c r="A55" s="528" t="s">
        <v>1020</v>
      </c>
      <c r="B55" s="202" t="s">
        <v>701</v>
      </c>
    </row>
    <row r="56" spans="1:2" x14ac:dyDescent="0.2">
      <c r="A56" s="232"/>
      <c r="B56" s="205" t="s">
        <v>764</v>
      </c>
    </row>
    <row r="57" spans="1:2" x14ac:dyDescent="0.2">
      <c r="A57" s="532"/>
      <c r="B57" s="205" t="s">
        <v>765</v>
      </c>
    </row>
    <row r="58" spans="1:2" x14ac:dyDescent="0.2">
      <c r="A58" s="532"/>
      <c r="B58" s="454" t="s">
        <v>923</v>
      </c>
    </row>
    <row r="59" spans="1:2" x14ac:dyDescent="0.2">
      <c r="A59" s="532"/>
      <c r="B59" s="205" t="s">
        <v>849</v>
      </c>
    </row>
    <row r="60" spans="1:2" x14ac:dyDescent="0.2">
      <c r="B60" s="205" t="s">
        <v>766</v>
      </c>
    </row>
    <row r="61" spans="1:2" x14ac:dyDescent="0.2">
      <c r="B61" s="205" t="s">
        <v>767</v>
      </c>
    </row>
    <row r="62" spans="1:2" x14ac:dyDescent="0.2">
      <c r="B62" s="200" t="s">
        <v>876</v>
      </c>
    </row>
    <row r="63" spans="1:2" x14ac:dyDescent="0.2">
      <c r="B63" s="256" t="s">
        <v>883</v>
      </c>
    </row>
    <row r="64" spans="1:2" x14ac:dyDescent="0.2">
      <c r="A64" s="534" t="s">
        <v>768</v>
      </c>
    </row>
    <row r="66" spans="1:2" x14ac:dyDescent="0.2">
      <c r="A66" s="535" t="s">
        <v>114</v>
      </c>
    </row>
    <row r="67" spans="1:2" ht="25.5" x14ac:dyDescent="0.2">
      <c r="B67" s="206" t="s">
        <v>769</v>
      </c>
    </row>
    <row r="68" spans="1:2" x14ac:dyDescent="0.2">
      <c r="A68" s="536" t="s">
        <v>770</v>
      </c>
    </row>
    <row r="69" spans="1:2" x14ac:dyDescent="0.2">
      <c r="A69" s="535" t="s">
        <v>115</v>
      </c>
    </row>
    <row r="70" spans="1:2" ht="45.75" customHeight="1" x14ac:dyDescent="0.2">
      <c r="B70" s="204" t="s">
        <v>771</v>
      </c>
    </row>
    <row r="71" spans="1:2" ht="28.5" customHeight="1" x14ac:dyDescent="0.2">
      <c r="A71" s="536" t="s">
        <v>2</v>
      </c>
      <c r="B71" s="206" t="s">
        <v>772</v>
      </c>
    </row>
    <row r="72" spans="1:2" x14ac:dyDescent="0.2">
      <c r="A72" s="536" t="s">
        <v>2</v>
      </c>
    </row>
    <row r="73" spans="1:2" x14ac:dyDescent="0.2">
      <c r="A73" s="536" t="s">
        <v>770</v>
      </c>
    </row>
    <row r="74" spans="1:2" ht="15.75" x14ac:dyDescent="0.25">
      <c r="A74" s="536"/>
      <c r="B74" s="235" t="s">
        <v>843</v>
      </c>
    </row>
    <row r="75" spans="1:2" ht="31.5" customHeight="1" x14ac:dyDescent="0.2">
      <c r="B75" s="233" t="s">
        <v>830</v>
      </c>
    </row>
    <row r="76" spans="1:2" x14ac:dyDescent="0.2">
      <c r="A76" s="536" t="s">
        <v>2</v>
      </c>
    </row>
    <row r="77" spans="1:2" ht="27" customHeight="1" x14ac:dyDescent="0.2">
      <c r="A77" s="547" t="s">
        <v>831</v>
      </c>
      <c r="B77" s="547"/>
    </row>
    <row r="78" spans="1:2" ht="21" customHeight="1" x14ac:dyDescent="0.2">
      <c r="B78" s="234" t="s">
        <v>832</v>
      </c>
    </row>
    <row r="79" spans="1:2" ht="31.5" customHeight="1" x14ac:dyDescent="0.2">
      <c r="B79" s="234" t="s">
        <v>833</v>
      </c>
    </row>
    <row r="80" spans="1:2" ht="32.25" customHeight="1" x14ac:dyDescent="0.2">
      <c r="B80" s="234" t="s">
        <v>834</v>
      </c>
    </row>
    <row r="81" spans="1:2" ht="18" customHeight="1" x14ac:dyDescent="0.2">
      <c r="B81" s="234" t="s">
        <v>835</v>
      </c>
    </row>
    <row r="82" spans="1:2" ht="18.75" customHeight="1" x14ac:dyDescent="0.2">
      <c r="B82" s="234" t="s">
        <v>836</v>
      </c>
    </row>
    <row r="83" spans="1:2" ht="59.25" customHeight="1" x14ac:dyDescent="0.2">
      <c r="B83" s="234" t="s">
        <v>837</v>
      </c>
    </row>
    <row r="84" spans="1:2" ht="32.25" customHeight="1" x14ac:dyDescent="0.2">
      <c r="B84" s="234" t="s">
        <v>838</v>
      </c>
    </row>
    <row r="85" spans="1:2" ht="20.25" customHeight="1" x14ac:dyDescent="0.2">
      <c r="B85" s="234" t="s">
        <v>839</v>
      </c>
    </row>
    <row r="86" spans="1:2" ht="18.75" customHeight="1" x14ac:dyDescent="0.2">
      <c r="B86" s="234" t="s">
        <v>840</v>
      </c>
    </row>
    <row r="87" spans="1:2" ht="32.25" customHeight="1" x14ac:dyDescent="0.2">
      <c r="B87" s="234" t="s">
        <v>841</v>
      </c>
    </row>
    <row r="88" spans="1:2" ht="33.75" customHeight="1" x14ac:dyDescent="0.2">
      <c r="B88" s="234" t="s">
        <v>842</v>
      </c>
    </row>
    <row r="90" spans="1:2" x14ac:dyDescent="0.2">
      <c r="A90" s="537" t="s">
        <v>844</v>
      </c>
    </row>
    <row r="92" spans="1:2" x14ac:dyDescent="0.2">
      <c r="B92" s="234" t="s">
        <v>63</v>
      </c>
    </row>
    <row r="93" spans="1:2" ht="19.5" customHeight="1" x14ac:dyDescent="0.2">
      <c r="B93" s="234" t="s">
        <v>64</v>
      </c>
    </row>
    <row r="94" spans="1:2" ht="19.5" customHeight="1" x14ac:dyDescent="0.2">
      <c r="B94" s="234" t="s">
        <v>845</v>
      </c>
    </row>
    <row r="95" spans="1:2" ht="31.5" customHeight="1" x14ac:dyDescent="0.2">
      <c r="B95" s="234" t="s">
        <v>846</v>
      </c>
    </row>
    <row r="96" spans="1:2" ht="18.75" customHeight="1" x14ac:dyDescent="0.2">
      <c r="B96" s="234" t="s">
        <v>66</v>
      </c>
    </row>
  </sheetData>
  <mergeCells count="2">
    <mergeCell ref="A1:B1"/>
    <mergeCell ref="A77:B77"/>
  </mergeCells>
  <printOptions horizontalCentered="1"/>
  <pageMargins left="0.5" right="0.5" top="0.5" bottom="0.5"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workbookViewId="0">
      <selection activeCell="M14" sqref="M14"/>
    </sheetView>
  </sheetViews>
  <sheetFormatPr defaultColWidth="9.140625" defaultRowHeight="12" x14ac:dyDescent="0.2"/>
  <cols>
    <col min="1" max="1" width="34.85546875" style="267" customWidth="1"/>
    <col min="2" max="2" width="17.42578125" style="267" customWidth="1"/>
    <col min="3" max="3" width="43.140625" style="267" customWidth="1"/>
    <col min="4" max="16384" width="9.140625" style="267"/>
  </cols>
  <sheetData>
    <row r="1" spans="1:5" ht="16.5" x14ac:dyDescent="0.25">
      <c r="A1" s="744" t="s">
        <v>872</v>
      </c>
      <c r="B1" s="744"/>
      <c r="C1" s="744"/>
      <c r="D1" s="291"/>
      <c r="E1" s="291"/>
    </row>
    <row r="2" spans="1:5" ht="16.5" x14ac:dyDescent="0.25">
      <c r="A2" s="745" t="s">
        <v>1068</v>
      </c>
      <c r="B2" s="745"/>
      <c r="C2" s="745"/>
    </row>
    <row r="3" spans="1:5" ht="9" customHeight="1" x14ac:dyDescent="0.25">
      <c r="A3" s="309"/>
      <c r="B3" s="309"/>
      <c r="C3" s="309"/>
    </row>
    <row r="4" spans="1:5" ht="36.75" customHeight="1" thickBot="1" x14ac:dyDescent="0.3">
      <c r="A4" s="746" t="str">
        <f>'Basic Data Input'!B8</f>
        <v>City of Plainview</v>
      </c>
      <c r="B4" s="746"/>
      <c r="C4" s="310" t="str">
        <f>CONCATENATE('Basic Data Input'!B9," County")</f>
        <v>Pierce County</v>
      </c>
      <c r="D4" s="268"/>
      <c r="E4" s="268"/>
    </row>
    <row r="5" spans="1:5" ht="14.25" x14ac:dyDescent="0.2">
      <c r="A5" s="747" t="s">
        <v>861</v>
      </c>
      <c r="B5" s="747"/>
      <c r="C5" s="311" t="s">
        <v>862</v>
      </c>
      <c r="D5" s="269"/>
      <c r="E5" s="269"/>
    </row>
    <row r="6" spans="1:5" x14ac:dyDescent="0.2">
      <c r="A6" s="312"/>
      <c r="B6" s="312"/>
      <c r="C6" s="312"/>
    </row>
    <row r="7" spans="1:5" ht="36.75" customHeight="1" x14ac:dyDescent="0.2">
      <c r="A7" s="748" t="s">
        <v>873</v>
      </c>
      <c r="B7" s="748"/>
      <c r="C7" s="748"/>
    </row>
    <row r="8" spans="1:5" ht="24.75" customHeight="1" x14ac:dyDescent="0.2">
      <c r="A8" s="743"/>
      <c r="B8" s="743"/>
      <c r="C8" s="743"/>
    </row>
    <row r="9" spans="1:5" ht="24.75" customHeight="1" x14ac:dyDescent="0.2">
      <c r="A9" s="743"/>
      <c r="B9" s="743"/>
      <c r="C9" s="743"/>
    </row>
    <row r="10" spans="1:5" ht="24.75" customHeight="1" x14ac:dyDescent="0.2">
      <c r="A10" s="743"/>
      <c r="B10" s="743"/>
      <c r="C10" s="743"/>
    </row>
    <row r="11" spans="1:5" ht="24.75" customHeight="1" x14ac:dyDescent="0.2">
      <c r="A11" s="743"/>
      <c r="B11" s="743"/>
      <c r="C11" s="743"/>
    </row>
    <row r="12" spans="1:5" ht="24.75" customHeight="1" x14ac:dyDescent="0.2">
      <c r="A12" s="743"/>
      <c r="B12" s="743"/>
      <c r="C12" s="743"/>
    </row>
    <row r="13" spans="1:5" ht="24.75" customHeight="1" x14ac:dyDescent="0.2">
      <c r="A13" s="743"/>
      <c r="B13" s="743"/>
      <c r="C13" s="743"/>
    </row>
    <row r="14" spans="1:5" ht="24.75" customHeight="1" x14ac:dyDescent="0.2">
      <c r="A14" s="743"/>
      <c r="B14" s="743"/>
      <c r="C14" s="743"/>
    </row>
    <row r="15" spans="1:5" ht="24.75" customHeight="1" x14ac:dyDescent="0.2">
      <c r="A15" s="743"/>
      <c r="B15" s="743"/>
      <c r="C15" s="743"/>
    </row>
    <row r="16" spans="1:5" ht="24.75" customHeight="1" x14ac:dyDescent="0.2">
      <c r="A16" s="743"/>
      <c r="B16" s="743"/>
      <c r="C16" s="743"/>
    </row>
    <row r="17" spans="1:4" ht="24.75" customHeight="1" x14ac:dyDescent="0.2">
      <c r="A17" s="743"/>
      <c r="B17" s="743"/>
      <c r="C17" s="743"/>
    </row>
    <row r="18" spans="1:4" ht="24.75" customHeight="1" x14ac:dyDescent="0.2">
      <c r="A18" s="743"/>
      <c r="B18" s="743"/>
      <c r="C18" s="743"/>
    </row>
    <row r="19" spans="1:4" ht="24.75" customHeight="1" x14ac:dyDescent="0.2">
      <c r="A19" s="743"/>
      <c r="B19" s="743"/>
      <c r="C19" s="743"/>
    </row>
    <row r="20" spans="1:4" ht="24.75" customHeight="1" x14ac:dyDescent="0.2">
      <c r="A20" s="743"/>
      <c r="B20" s="743"/>
      <c r="C20" s="743"/>
    </row>
    <row r="21" spans="1:4" ht="24.75" customHeight="1" x14ac:dyDescent="0.2">
      <c r="A21" s="743"/>
      <c r="B21" s="743"/>
      <c r="C21" s="743"/>
    </row>
    <row r="23" spans="1:4" ht="15" x14ac:dyDescent="0.25">
      <c r="A23" s="749"/>
      <c r="B23" s="749"/>
      <c r="C23" s="749"/>
      <c r="D23" s="270"/>
    </row>
  </sheetData>
  <sheetProtection sheet="1" objects="1" scenarios="1"/>
  <mergeCells count="20">
    <mergeCell ref="A21:C21"/>
    <mergeCell ref="A23:C23"/>
    <mergeCell ref="A15:C15"/>
    <mergeCell ref="A16:C16"/>
    <mergeCell ref="A17:C17"/>
    <mergeCell ref="A18:C18"/>
    <mergeCell ref="A19:C19"/>
    <mergeCell ref="A20:C20"/>
    <mergeCell ref="A14:C14"/>
    <mergeCell ref="A1:C1"/>
    <mergeCell ref="A2:C2"/>
    <mergeCell ref="A4:B4"/>
    <mergeCell ref="A5:B5"/>
    <mergeCell ref="A7:C7"/>
    <mergeCell ref="A8:C8"/>
    <mergeCell ref="A9:C9"/>
    <mergeCell ref="A10:C10"/>
    <mergeCell ref="A11:C11"/>
    <mergeCell ref="A12:C12"/>
    <mergeCell ref="A13:C13"/>
  </mergeCells>
  <printOptions horizontalCentered="1"/>
  <pageMargins left="0.5" right="0.5" top="0.5" bottom="0.5" header="0.23" footer="0.2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M14" sqref="M14"/>
    </sheetView>
  </sheetViews>
  <sheetFormatPr defaultColWidth="9.140625" defaultRowHeight="12" x14ac:dyDescent="0.2"/>
  <cols>
    <col min="1" max="1" width="29.85546875" style="257" customWidth="1"/>
    <col min="2" max="2" width="17.5703125" style="257" customWidth="1"/>
    <col min="3" max="3" width="38.42578125" style="257" customWidth="1"/>
    <col min="4" max="4" width="15.85546875" style="257" customWidth="1"/>
    <col min="5" max="9" width="9.140625" style="257"/>
    <col min="10" max="10" width="32.42578125" style="257" customWidth="1"/>
    <col min="11" max="12" width="22.140625" style="257" customWidth="1"/>
    <col min="13" max="13" width="14.5703125" style="257" customWidth="1"/>
    <col min="14" max="14" width="21" style="257" customWidth="1"/>
    <col min="15" max="16384" width="9.140625" style="257"/>
  </cols>
  <sheetData>
    <row r="1" spans="1:14" ht="16.5" customHeight="1" x14ac:dyDescent="0.25">
      <c r="A1" s="738" t="s">
        <v>860</v>
      </c>
      <c r="B1" s="738"/>
      <c r="C1" s="738"/>
      <c r="D1" s="738"/>
      <c r="E1" s="290"/>
    </row>
    <row r="2" spans="1:14" ht="16.5" x14ac:dyDescent="0.25">
      <c r="A2" s="739" t="s">
        <v>1068</v>
      </c>
      <c r="B2" s="739"/>
      <c r="C2" s="739"/>
      <c r="D2" s="739"/>
    </row>
    <row r="3" spans="1:14" ht="22.5" customHeight="1" thickBot="1" x14ac:dyDescent="0.3">
      <c r="A3" s="740" t="str">
        <f>'Basic Data Input'!B8</f>
        <v>City of Plainview</v>
      </c>
      <c r="B3" s="740"/>
      <c r="C3" s="302" t="str">
        <f>CONCATENATE('Basic Data Input'!B9,"County")</f>
        <v>PierceCounty</v>
      </c>
      <c r="D3" s="303"/>
      <c r="E3" s="258"/>
      <c r="J3" s="742" t="s">
        <v>887</v>
      </c>
      <c r="K3" s="742"/>
      <c r="L3" s="742"/>
      <c r="M3" s="742"/>
      <c r="N3" s="742"/>
    </row>
    <row r="4" spans="1:14" ht="24" customHeight="1" x14ac:dyDescent="0.2">
      <c r="A4" s="741" t="s">
        <v>861</v>
      </c>
      <c r="B4" s="741"/>
      <c r="C4" s="304" t="s">
        <v>862</v>
      </c>
      <c r="D4" s="305"/>
      <c r="E4" s="259"/>
      <c r="K4" s="289"/>
      <c r="L4" s="289"/>
      <c r="M4" s="289"/>
    </row>
    <row r="5" spans="1:14" ht="40.5" customHeight="1" thickBot="1" x14ac:dyDescent="0.25">
      <c r="A5" s="306" t="s">
        <v>863</v>
      </c>
      <c r="B5" s="306" t="s">
        <v>864</v>
      </c>
      <c r="C5" s="306" t="s">
        <v>865</v>
      </c>
      <c r="D5" s="306" t="s">
        <v>866</v>
      </c>
      <c r="I5" s="271">
        <v>1</v>
      </c>
      <c r="J5" s="736" t="s">
        <v>888</v>
      </c>
      <c r="K5" s="736"/>
      <c r="L5" s="736"/>
      <c r="M5" s="736"/>
      <c r="N5" s="736"/>
    </row>
    <row r="6" spans="1:14" ht="35.1" customHeight="1" x14ac:dyDescent="0.2">
      <c r="A6" s="261"/>
      <c r="B6" s="261"/>
      <c r="C6" s="261"/>
      <c r="D6" s="260"/>
      <c r="I6" s="271">
        <v>2</v>
      </c>
      <c r="J6" s="736" t="s">
        <v>889</v>
      </c>
      <c r="K6" s="736"/>
      <c r="L6" s="736"/>
      <c r="M6" s="736"/>
      <c r="N6" s="736"/>
    </row>
    <row r="7" spans="1:14" ht="35.1" customHeight="1" x14ac:dyDescent="0.2">
      <c r="A7" s="261"/>
      <c r="B7" s="261"/>
      <c r="C7" s="261"/>
      <c r="D7" s="262"/>
      <c r="I7" s="271">
        <v>3</v>
      </c>
      <c r="J7" s="736" t="s">
        <v>890</v>
      </c>
      <c r="K7" s="736"/>
      <c r="L7" s="736"/>
      <c r="M7" s="736"/>
      <c r="N7" s="736"/>
    </row>
    <row r="8" spans="1:14" ht="35.1" customHeight="1" x14ac:dyDescent="0.2">
      <c r="A8" s="261"/>
      <c r="B8" s="261"/>
      <c r="C8" s="261"/>
      <c r="D8" s="262"/>
      <c r="I8" s="271">
        <v>4</v>
      </c>
      <c r="J8" s="736" t="s">
        <v>891</v>
      </c>
      <c r="K8" s="736"/>
      <c r="L8" s="736"/>
      <c r="M8" s="736"/>
      <c r="N8" s="736"/>
    </row>
    <row r="9" spans="1:14" ht="35.1" customHeight="1" x14ac:dyDescent="0.2">
      <c r="A9" s="261"/>
      <c r="B9" s="261"/>
      <c r="C9" s="261"/>
      <c r="D9" s="262"/>
      <c r="I9" s="271">
        <v>5</v>
      </c>
      <c r="J9" s="271" t="s">
        <v>907</v>
      </c>
    </row>
    <row r="10" spans="1:14" ht="35.1" customHeight="1" x14ac:dyDescent="0.2">
      <c r="A10" s="261"/>
      <c r="B10" s="261"/>
      <c r="C10" s="261"/>
      <c r="D10" s="262"/>
      <c r="J10" s="736" t="s">
        <v>892</v>
      </c>
      <c r="K10" s="736"/>
      <c r="L10" s="736"/>
      <c r="M10" s="736"/>
      <c r="N10" s="736"/>
    </row>
    <row r="11" spans="1:14" ht="35.1" customHeight="1" x14ac:dyDescent="0.2">
      <c r="A11" s="261"/>
      <c r="B11" s="261"/>
      <c r="C11" s="261"/>
      <c r="D11" s="262"/>
      <c r="J11" s="737" t="s">
        <v>893</v>
      </c>
      <c r="K11" s="737"/>
      <c r="L11" s="737"/>
      <c r="M11" s="737"/>
      <c r="N11" s="737"/>
    </row>
    <row r="12" spans="1:14" ht="35.1" customHeight="1" x14ac:dyDescent="0.2">
      <c r="A12" s="261"/>
      <c r="B12" s="261"/>
      <c r="C12" s="261"/>
      <c r="D12" s="262"/>
      <c r="J12" s="737"/>
      <c r="K12" s="737"/>
      <c r="L12" s="737"/>
      <c r="M12" s="737"/>
      <c r="N12" s="737"/>
    </row>
    <row r="13" spans="1:14" ht="35.1" customHeight="1" x14ac:dyDescent="0.25">
      <c r="A13" s="261"/>
      <c r="B13" s="261"/>
      <c r="C13" s="261"/>
      <c r="D13" s="262"/>
      <c r="J13" s="263" t="s">
        <v>867</v>
      </c>
    </row>
    <row r="14" spans="1:14" ht="35.1" customHeight="1" x14ac:dyDescent="0.2">
      <c r="A14" s="261"/>
      <c r="B14" s="261"/>
      <c r="C14" s="261"/>
      <c r="D14" s="262"/>
      <c r="J14" s="264" t="s">
        <v>863</v>
      </c>
      <c r="K14" s="264" t="s">
        <v>864</v>
      </c>
      <c r="L14" s="264" t="s">
        <v>865</v>
      </c>
      <c r="M14" s="264" t="s">
        <v>866</v>
      </c>
    </row>
    <row r="15" spans="1:14" ht="35.1" customHeight="1" x14ac:dyDescent="0.2">
      <c r="A15" s="261"/>
      <c r="B15" s="261"/>
      <c r="C15" s="261"/>
      <c r="D15" s="262"/>
      <c r="J15" s="265" t="s">
        <v>868</v>
      </c>
      <c r="K15" s="265" t="s">
        <v>869</v>
      </c>
      <c r="L15" s="265" t="s">
        <v>870</v>
      </c>
      <c r="M15" s="266">
        <v>25000</v>
      </c>
    </row>
    <row r="16" spans="1:14" ht="35.1" customHeight="1" x14ac:dyDescent="0.2">
      <c r="A16" s="261"/>
      <c r="B16" s="261"/>
      <c r="C16" s="261"/>
      <c r="D16" s="262"/>
    </row>
    <row r="17" spans="1:6" ht="35.1" customHeight="1" x14ac:dyDescent="0.2">
      <c r="A17" s="261"/>
      <c r="B17" s="261"/>
      <c r="C17" s="261"/>
      <c r="D17" s="262"/>
    </row>
    <row r="18" spans="1:6" ht="35.1" customHeight="1" x14ac:dyDescent="0.2">
      <c r="A18" s="261"/>
      <c r="B18" s="261"/>
      <c r="C18" s="261"/>
      <c r="D18" s="262"/>
    </row>
    <row r="19" spans="1:6" ht="35.1" customHeight="1" x14ac:dyDescent="0.2">
      <c r="A19" s="261"/>
      <c r="B19" s="261"/>
      <c r="C19" s="261"/>
      <c r="D19" s="262"/>
    </row>
    <row r="20" spans="1:6" ht="35.1" customHeight="1" x14ac:dyDescent="0.2">
      <c r="A20" s="261"/>
      <c r="B20" s="261"/>
      <c r="C20" s="261"/>
      <c r="D20" s="262"/>
    </row>
    <row r="21" spans="1:6" ht="35.1" customHeight="1" x14ac:dyDescent="0.2">
      <c r="A21" s="261"/>
      <c r="B21" s="261"/>
      <c r="C21" s="261"/>
      <c r="D21" s="262"/>
    </row>
    <row r="22" spans="1:6" ht="35.1" customHeight="1" x14ac:dyDescent="0.2">
      <c r="A22" s="261"/>
      <c r="B22" s="261"/>
      <c r="C22" s="261"/>
      <c r="D22" s="262"/>
    </row>
    <row r="23" spans="1:6" ht="24.75" customHeight="1" thickBot="1" x14ac:dyDescent="0.25">
      <c r="C23" s="307" t="s">
        <v>871</v>
      </c>
      <c r="D23" s="308">
        <f>SUM(D6:D22)</f>
        <v>0</v>
      </c>
      <c r="F23" s="257" t="s">
        <v>884</v>
      </c>
    </row>
    <row r="24" spans="1:6" ht="12.75" thickTop="1" x14ac:dyDescent="0.2"/>
  </sheetData>
  <sheetProtection sheet="1" objects="1" scenarios="1"/>
  <mergeCells count="11">
    <mergeCell ref="J6:N6"/>
    <mergeCell ref="J7:N7"/>
    <mergeCell ref="J8:N8"/>
    <mergeCell ref="J10:N10"/>
    <mergeCell ref="J11:N12"/>
    <mergeCell ref="J5:N5"/>
    <mergeCell ref="A1:D1"/>
    <mergeCell ref="A2:D2"/>
    <mergeCell ref="A3:B3"/>
    <mergeCell ref="J3:N3"/>
    <mergeCell ref="A4:B4"/>
  </mergeCells>
  <pageMargins left="0.28999999999999998" right="0.24" top="0.36" bottom="0.39" header="0.23" footer="0.2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19"/>
  <sheetViews>
    <sheetView workbookViewId="0"/>
  </sheetViews>
  <sheetFormatPr defaultColWidth="9.140625" defaultRowHeight="12.75" x14ac:dyDescent="0.2"/>
  <cols>
    <col min="1" max="1" width="12.5703125" style="79" customWidth="1"/>
    <col min="2" max="16384" width="9.140625" style="79"/>
  </cols>
  <sheetData>
    <row r="1" spans="1:249" x14ac:dyDescent="0.2">
      <c r="B1" s="750" t="s">
        <v>197</v>
      </c>
      <c r="C1" s="750"/>
      <c r="D1" s="750"/>
      <c r="E1" s="750"/>
      <c r="F1" s="750"/>
      <c r="G1" s="750"/>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c r="BR1" s="159"/>
      <c r="BS1" s="159"/>
      <c r="BT1" s="159"/>
      <c r="BU1" s="159"/>
      <c r="BV1" s="159"/>
      <c r="BW1" s="159"/>
      <c r="BX1" s="159"/>
      <c r="BY1" s="159"/>
      <c r="BZ1" s="159"/>
      <c r="CA1" s="159"/>
      <c r="CB1" s="159"/>
      <c r="CC1" s="159"/>
      <c r="CD1" s="159"/>
      <c r="CE1" s="159"/>
      <c r="CF1" s="159"/>
      <c r="CG1" s="159"/>
      <c r="CH1" s="159"/>
      <c r="CI1" s="159"/>
      <c r="CJ1" s="159"/>
      <c r="CK1" s="159"/>
      <c r="CL1" s="159"/>
      <c r="CM1" s="159"/>
      <c r="CN1" s="159"/>
      <c r="CO1" s="159"/>
      <c r="CP1" s="159"/>
      <c r="CQ1" s="159"/>
      <c r="CR1" s="159"/>
      <c r="CS1" s="159"/>
      <c r="CT1" s="159"/>
      <c r="CU1" s="159"/>
      <c r="CV1" s="159"/>
      <c r="CW1" s="159"/>
      <c r="CX1" s="159"/>
      <c r="CY1" s="159"/>
      <c r="CZ1" s="159"/>
      <c r="DA1" s="159"/>
      <c r="DB1" s="159"/>
      <c r="DC1" s="159"/>
      <c r="DD1" s="159"/>
      <c r="DE1" s="159"/>
      <c r="DF1" s="159"/>
      <c r="DG1" s="159"/>
      <c r="DH1" s="159"/>
      <c r="DI1" s="159"/>
      <c r="DJ1" s="159"/>
      <c r="DK1" s="159"/>
      <c r="DL1" s="159"/>
      <c r="DM1" s="159"/>
      <c r="DN1" s="159"/>
      <c r="DO1" s="159"/>
      <c r="DP1" s="159"/>
      <c r="DQ1" s="159"/>
      <c r="DR1" s="159"/>
      <c r="DS1" s="159"/>
      <c r="DT1" s="159"/>
      <c r="DU1" s="159"/>
      <c r="DV1" s="159"/>
      <c r="DW1" s="159"/>
      <c r="DX1" s="159"/>
      <c r="DY1" s="159"/>
      <c r="DZ1" s="159"/>
      <c r="EA1" s="159"/>
      <c r="EB1" s="159"/>
      <c r="EC1" s="159"/>
      <c r="ED1" s="159"/>
      <c r="EE1" s="159"/>
      <c r="EF1" s="159"/>
      <c r="EG1" s="159"/>
      <c r="EH1" s="159"/>
      <c r="EI1" s="159"/>
      <c r="EJ1" s="159"/>
      <c r="EK1" s="159"/>
      <c r="EL1" s="159"/>
      <c r="EM1" s="159"/>
      <c r="EN1" s="159"/>
      <c r="EO1" s="159"/>
      <c r="EP1" s="159"/>
      <c r="EQ1" s="159"/>
      <c r="ER1" s="159"/>
      <c r="ES1" s="159"/>
      <c r="ET1" s="159"/>
      <c r="EU1" s="159"/>
      <c r="EV1" s="159"/>
      <c r="EW1" s="159"/>
      <c r="EX1" s="159"/>
      <c r="EY1" s="159"/>
      <c r="EZ1" s="159"/>
      <c r="FA1" s="159"/>
      <c r="FB1" s="159"/>
      <c r="FC1" s="159"/>
      <c r="FD1" s="159"/>
      <c r="FE1" s="159"/>
      <c r="FF1" s="159"/>
      <c r="FG1" s="159"/>
      <c r="FH1" s="159"/>
      <c r="FI1" s="159"/>
      <c r="FJ1" s="159"/>
      <c r="FK1" s="159"/>
      <c r="FL1" s="159"/>
      <c r="FM1" s="159"/>
      <c r="FN1" s="159"/>
      <c r="FO1" s="159"/>
      <c r="FP1" s="159"/>
      <c r="FQ1" s="159"/>
      <c r="FR1" s="159"/>
      <c r="FS1" s="159"/>
      <c r="FT1" s="159"/>
      <c r="FU1" s="159"/>
      <c r="FV1" s="159"/>
      <c r="FW1" s="159"/>
      <c r="FX1" s="159"/>
      <c r="FY1" s="159"/>
      <c r="FZ1" s="159"/>
      <c r="GA1" s="159"/>
      <c r="GB1" s="159"/>
      <c r="GC1" s="159"/>
      <c r="GD1" s="159"/>
      <c r="GE1" s="159"/>
      <c r="GF1" s="159"/>
      <c r="GG1" s="159"/>
      <c r="GH1" s="159"/>
      <c r="GI1" s="159"/>
      <c r="GJ1" s="159"/>
    </row>
    <row r="2" spans="1:249" s="162" customFormat="1" ht="14.25" x14ac:dyDescent="0.2">
      <c r="A2" s="79" t="s">
        <v>198</v>
      </c>
      <c r="B2" s="79" t="s">
        <v>199</v>
      </c>
      <c r="C2" s="79" t="s">
        <v>200</v>
      </c>
      <c r="D2" s="79" t="s">
        <v>201</v>
      </c>
      <c r="E2" s="79" t="s">
        <v>202</v>
      </c>
      <c r="F2" s="79" t="s">
        <v>203</v>
      </c>
      <c r="G2" s="157" t="s">
        <v>204</v>
      </c>
      <c r="H2" s="160" t="s">
        <v>205</v>
      </c>
      <c r="I2" s="160" t="s">
        <v>206</v>
      </c>
      <c r="J2" s="160" t="s">
        <v>207</v>
      </c>
      <c r="K2" s="160" t="s">
        <v>208</v>
      </c>
      <c r="L2" s="160" t="s">
        <v>209</v>
      </c>
      <c r="M2" s="160" t="s">
        <v>210</v>
      </c>
      <c r="N2" s="160" t="s">
        <v>211</v>
      </c>
      <c r="O2" s="160" t="s">
        <v>212</v>
      </c>
      <c r="P2" s="160" t="s">
        <v>213</v>
      </c>
      <c r="Q2" s="160" t="s">
        <v>214</v>
      </c>
      <c r="R2" s="160" t="s">
        <v>215</v>
      </c>
      <c r="S2" s="160" t="s">
        <v>216</v>
      </c>
      <c r="T2" s="160" t="s">
        <v>217</v>
      </c>
      <c r="U2" s="160" t="s">
        <v>218</v>
      </c>
      <c r="V2" s="160" t="s">
        <v>219</v>
      </c>
      <c r="W2" s="160" t="s">
        <v>220</v>
      </c>
      <c r="X2" s="160" t="s">
        <v>221</v>
      </c>
      <c r="Y2" s="160" t="s">
        <v>222</v>
      </c>
      <c r="Z2" s="160" t="s">
        <v>223</v>
      </c>
      <c r="AA2" s="160" t="s">
        <v>224</v>
      </c>
      <c r="AB2" s="160" t="s">
        <v>225</v>
      </c>
      <c r="AC2" s="160" t="s">
        <v>226</v>
      </c>
      <c r="AD2" s="160" t="s">
        <v>227</v>
      </c>
      <c r="AE2" s="160" t="s">
        <v>228</v>
      </c>
      <c r="AF2" s="160" t="s">
        <v>229</v>
      </c>
      <c r="AG2" s="160" t="s">
        <v>230</v>
      </c>
      <c r="AH2" s="160" t="s">
        <v>231</v>
      </c>
      <c r="AI2" s="160" t="s">
        <v>232</v>
      </c>
      <c r="AJ2" s="160" t="s">
        <v>233</v>
      </c>
      <c r="AK2" s="160" t="s">
        <v>234</v>
      </c>
      <c r="AL2" s="160" t="s">
        <v>235</v>
      </c>
      <c r="AM2" s="160" t="s">
        <v>236</v>
      </c>
      <c r="AN2" s="160" t="s">
        <v>237</v>
      </c>
      <c r="AO2" s="160" t="s">
        <v>238</v>
      </c>
      <c r="AP2" s="160" t="s">
        <v>239</v>
      </c>
      <c r="AQ2" s="160" t="s">
        <v>240</v>
      </c>
      <c r="AR2" s="160" t="s">
        <v>241</v>
      </c>
      <c r="AS2" s="160" t="s">
        <v>242</v>
      </c>
      <c r="AT2" s="160" t="s">
        <v>243</v>
      </c>
      <c r="AU2" s="160" t="s">
        <v>244</v>
      </c>
      <c r="AV2" s="160" t="s">
        <v>245</v>
      </c>
      <c r="AW2" s="160" t="s">
        <v>246</v>
      </c>
      <c r="AX2" s="160" t="s">
        <v>247</v>
      </c>
      <c r="AY2" s="160" t="s">
        <v>248</v>
      </c>
      <c r="AZ2" s="160" t="s">
        <v>249</v>
      </c>
      <c r="BA2" s="160" t="s">
        <v>250</v>
      </c>
      <c r="BB2" s="160" t="s">
        <v>252</v>
      </c>
      <c r="BC2" s="160" t="s">
        <v>253</v>
      </c>
      <c r="BD2" s="160" t="s">
        <v>254</v>
      </c>
      <c r="BE2" s="160" t="s">
        <v>255</v>
      </c>
      <c r="BF2" s="160" t="s">
        <v>256</v>
      </c>
      <c r="BG2" s="160" t="s">
        <v>257</v>
      </c>
      <c r="BH2" s="160" t="s">
        <v>258</v>
      </c>
      <c r="BI2" s="160" t="s">
        <v>259</v>
      </c>
      <c r="BJ2" s="160" t="s">
        <v>260</v>
      </c>
      <c r="BK2" s="160" t="s">
        <v>261</v>
      </c>
      <c r="BL2" s="160" t="s">
        <v>262</v>
      </c>
      <c r="BM2" s="160" t="s">
        <v>263</v>
      </c>
      <c r="BN2" s="160" t="s">
        <v>264</v>
      </c>
      <c r="BO2" s="160" t="s">
        <v>265</v>
      </c>
      <c r="BP2" s="160" t="s">
        <v>266</v>
      </c>
      <c r="BQ2" s="160" t="s">
        <v>267</v>
      </c>
      <c r="BR2" s="160" t="s">
        <v>268</v>
      </c>
      <c r="BS2" s="160" t="s">
        <v>269</v>
      </c>
      <c r="BT2" s="160" t="s">
        <v>270</v>
      </c>
      <c r="BU2" s="160" t="s">
        <v>271</v>
      </c>
      <c r="BV2" s="160" t="s">
        <v>272</v>
      </c>
      <c r="BW2" s="160" t="s">
        <v>273</v>
      </c>
      <c r="BX2" s="160" t="s">
        <v>274</v>
      </c>
      <c r="BY2" s="160" t="s">
        <v>275</v>
      </c>
      <c r="BZ2" s="160" t="s">
        <v>276</v>
      </c>
      <c r="CA2" s="160" t="s">
        <v>277</v>
      </c>
      <c r="CB2" s="160" t="s">
        <v>278</v>
      </c>
      <c r="CC2" s="160" t="s">
        <v>279</v>
      </c>
      <c r="CD2" s="160" t="s">
        <v>280</v>
      </c>
      <c r="CE2" s="160" t="s">
        <v>281</v>
      </c>
      <c r="CF2" s="160" t="s">
        <v>282</v>
      </c>
      <c r="CG2" s="160" t="s">
        <v>283</v>
      </c>
      <c r="CH2" s="160" t="s">
        <v>284</v>
      </c>
      <c r="CI2" s="160" t="s">
        <v>285</v>
      </c>
      <c r="CJ2" s="160" t="s">
        <v>286</v>
      </c>
      <c r="CK2" s="160" t="s">
        <v>287</v>
      </c>
      <c r="CL2" s="160" t="s">
        <v>288</v>
      </c>
      <c r="CM2" s="160" t="s">
        <v>289</v>
      </c>
      <c r="CN2" s="160" t="s">
        <v>290</v>
      </c>
      <c r="CO2" s="160" t="s">
        <v>291</v>
      </c>
      <c r="CP2" s="160" t="s">
        <v>292</v>
      </c>
      <c r="CQ2" s="160" t="s">
        <v>293</v>
      </c>
      <c r="CR2" s="160" t="s">
        <v>294</v>
      </c>
      <c r="CS2" s="160" t="s">
        <v>295</v>
      </c>
      <c r="CT2" s="160" t="s">
        <v>296</v>
      </c>
      <c r="CU2" s="160" t="s">
        <v>297</v>
      </c>
      <c r="CV2" s="160" t="s">
        <v>298</v>
      </c>
      <c r="CW2" s="160" t="s">
        <v>299</v>
      </c>
      <c r="CX2" s="160" t="s">
        <v>300</v>
      </c>
      <c r="CY2" s="160" t="s">
        <v>301</v>
      </c>
      <c r="CZ2" s="160" t="s">
        <v>302</v>
      </c>
      <c r="DA2" s="160" t="s">
        <v>303</v>
      </c>
      <c r="DB2" s="160" t="s">
        <v>304</v>
      </c>
      <c r="DC2" s="160" t="s">
        <v>305</v>
      </c>
      <c r="DD2" s="160" t="s">
        <v>306</v>
      </c>
      <c r="DE2" s="160" t="s">
        <v>307</v>
      </c>
      <c r="DF2" s="160" t="s">
        <v>308</v>
      </c>
      <c r="DG2" s="160" t="s">
        <v>309</v>
      </c>
      <c r="DH2" s="160" t="s">
        <v>310</v>
      </c>
      <c r="DI2" s="160" t="s">
        <v>311</v>
      </c>
      <c r="DJ2" s="160" t="s">
        <v>312</v>
      </c>
      <c r="DK2" s="160" t="s">
        <v>313</v>
      </c>
      <c r="DL2" s="160" t="s">
        <v>314</v>
      </c>
      <c r="DM2" s="160" t="s">
        <v>315</v>
      </c>
      <c r="DN2" s="160" t="s">
        <v>316</v>
      </c>
      <c r="DO2" s="160" t="s">
        <v>317</v>
      </c>
      <c r="DP2" s="160" t="s">
        <v>318</v>
      </c>
      <c r="DQ2" s="160" t="s">
        <v>319</v>
      </c>
      <c r="DR2" s="160" t="s">
        <v>320</v>
      </c>
      <c r="DS2" s="160" t="s">
        <v>321</v>
      </c>
      <c r="DT2" s="160" t="s">
        <v>322</v>
      </c>
      <c r="DU2" s="160" t="s">
        <v>323</v>
      </c>
      <c r="DV2" s="160" t="s">
        <v>324</v>
      </c>
      <c r="DW2" s="160" t="s">
        <v>325</v>
      </c>
      <c r="DX2" s="160" t="s">
        <v>326</v>
      </c>
      <c r="DY2" s="160" t="s">
        <v>327</v>
      </c>
      <c r="DZ2" s="160" t="s">
        <v>328</v>
      </c>
      <c r="EA2" s="160" t="s">
        <v>329</v>
      </c>
      <c r="EB2" s="160" t="s">
        <v>330</v>
      </c>
      <c r="EC2" s="160" t="s">
        <v>331</v>
      </c>
      <c r="ED2" s="160" t="s">
        <v>332</v>
      </c>
      <c r="EE2" s="160" t="s">
        <v>333</v>
      </c>
      <c r="EF2" s="160" t="s">
        <v>334</v>
      </c>
      <c r="EG2" s="160" t="s">
        <v>335</v>
      </c>
      <c r="EH2" s="160" t="s">
        <v>336</v>
      </c>
      <c r="EI2" s="160" t="s">
        <v>337</v>
      </c>
      <c r="EJ2" s="160" t="s">
        <v>338</v>
      </c>
      <c r="EK2" s="160" t="s">
        <v>339</v>
      </c>
      <c r="EL2" s="160" t="s">
        <v>340</v>
      </c>
      <c r="EM2" s="160" t="s">
        <v>341</v>
      </c>
      <c r="EN2" s="160" t="s">
        <v>342</v>
      </c>
      <c r="EO2" s="160" t="s">
        <v>343</v>
      </c>
      <c r="EP2" s="160" t="s">
        <v>344</v>
      </c>
      <c r="EQ2" s="160" t="s">
        <v>345</v>
      </c>
      <c r="ER2" s="160" t="s">
        <v>346</v>
      </c>
      <c r="ES2" s="160" t="s">
        <v>347</v>
      </c>
      <c r="ET2" s="160" t="s">
        <v>348</v>
      </c>
      <c r="EU2" s="160" t="s">
        <v>349</v>
      </c>
      <c r="EV2" s="160" t="s">
        <v>350</v>
      </c>
      <c r="EW2" s="160" t="s">
        <v>351</v>
      </c>
      <c r="EX2" s="160" t="s">
        <v>352</v>
      </c>
      <c r="EY2" s="160" t="s">
        <v>353</v>
      </c>
      <c r="EZ2" s="160" t="s">
        <v>354</v>
      </c>
      <c r="FA2" s="160" t="s">
        <v>355</v>
      </c>
      <c r="FB2" s="160" t="s">
        <v>356</v>
      </c>
      <c r="FC2" s="160" t="s">
        <v>357</v>
      </c>
      <c r="FD2" s="160" t="s">
        <v>358</v>
      </c>
      <c r="FE2" s="160" t="s">
        <v>359</v>
      </c>
      <c r="FF2" s="160" t="s">
        <v>360</v>
      </c>
      <c r="FG2" s="160" t="s">
        <v>361</v>
      </c>
      <c r="FH2" s="160" t="s">
        <v>362</v>
      </c>
      <c r="FI2" s="160" t="s">
        <v>363</v>
      </c>
      <c r="FJ2" s="160" t="s">
        <v>364</v>
      </c>
      <c r="FK2" s="160" t="s">
        <v>365</v>
      </c>
      <c r="FL2" s="160" t="s">
        <v>366</v>
      </c>
      <c r="FM2" s="160" t="s">
        <v>367</v>
      </c>
      <c r="FN2" s="160" t="s">
        <v>368</v>
      </c>
      <c r="FO2" s="160" t="s">
        <v>369</v>
      </c>
      <c r="FP2" s="160" t="s">
        <v>370</v>
      </c>
      <c r="FQ2" s="160" t="s">
        <v>371</v>
      </c>
      <c r="FR2" s="160" t="s">
        <v>372</v>
      </c>
      <c r="FS2" s="160" t="s">
        <v>373</v>
      </c>
      <c r="FT2" s="160" t="s">
        <v>374</v>
      </c>
      <c r="FU2" s="160" t="s">
        <v>375</v>
      </c>
      <c r="FV2" s="160" t="s">
        <v>376</v>
      </c>
      <c r="FW2" s="160" t="s">
        <v>377</v>
      </c>
      <c r="FX2" s="160" t="s">
        <v>378</v>
      </c>
      <c r="FY2" s="160" t="s">
        <v>379</v>
      </c>
      <c r="FZ2" s="160" t="s">
        <v>380</v>
      </c>
      <c r="GA2" s="160" t="s">
        <v>381</v>
      </c>
      <c r="GB2" s="160" t="s">
        <v>382</v>
      </c>
      <c r="GC2" s="160" t="s">
        <v>383</v>
      </c>
      <c r="GD2" s="160" t="s">
        <v>384</v>
      </c>
      <c r="GE2" s="160" t="s">
        <v>385</v>
      </c>
      <c r="GF2" s="160" t="s">
        <v>386</v>
      </c>
      <c r="GG2" s="160" t="s">
        <v>387</v>
      </c>
      <c r="GH2" s="160" t="s">
        <v>388</v>
      </c>
      <c r="GI2" s="160" t="s">
        <v>389</v>
      </c>
      <c r="GJ2" s="160" t="s">
        <v>390</v>
      </c>
      <c r="GK2" s="161" t="s">
        <v>391</v>
      </c>
      <c r="GL2" s="161" t="s">
        <v>392</v>
      </c>
      <c r="GM2" s="161" t="s">
        <v>393</v>
      </c>
      <c r="GN2" s="161" t="s">
        <v>447</v>
      </c>
      <c r="GO2" s="161" t="s">
        <v>394</v>
      </c>
      <c r="GP2" s="161" t="s">
        <v>395</v>
      </c>
      <c r="GQ2" s="161" t="s">
        <v>396</v>
      </c>
      <c r="GR2" s="161" t="s">
        <v>397</v>
      </c>
      <c r="GS2" s="161" t="s">
        <v>398</v>
      </c>
      <c r="GT2" s="161" t="s">
        <v>399</v>
      </c>
      <c r="GU2" s="161" t="s">
        <v>400</v>
      </c>
      <c r="GV2" s="161" t="s">
        <v>401</v>
      </c>
      <c r="GW2" s="161" t="s">
        <v>402</v>
      </c>
      <c r="GX2" s="161" t="s">
        <v>403</v>
      </c>
      <c r="GY2" s="161" t="s">
        <v>404</v>
      </c>
      <c r="GZ2" s="161" t="s">
        <v>405</v>
      </c>
      <c r="HA2" s="161" t="s">
        <v>406</v>
      </c>
      <c r="HB2" s="161" t="s">
        <v>407</v>
      </c>
      <c r="HC2" s="161" t="s">
        <v>408</v>
      </c>
      <c r="HD2" s="161" t="s">
        <v>409</v>
      </c>
      <c r="HE2" s="161" t="s">
        <v>410</v>
      </c>
      <c r="HF2" s="161" t="s">
        <v>411</v>
      </c>
      <c r="HG2" s="161" t="s">
        <v>412</v>
      </c>
      <c r="HH2" s="161" t="s">
        <v>413</v>
      </c>
      <c r="HI2" s="161" t="s">
        <v>414</v>
      </c>
      <c r="HJ2" s="161" t="s">
        <v>415</v>
      </c>
      <c r="HK2" s="161" t="s">
        <v>416</v>
      </c>
      <c r="HL2" s="161" t="s">
        <v>417</v>
      </c>
      <c r="HM2" s="161" t="s">
        <v>418</v>
      </c>
      <c r="HN2" s="161" t="s">
        <v>419</v>
      </c>
      <c r="HO2" s="161" t="s">
        <v>420</v>
      </c>
      <c r="HP2" s="161" t="s">
        <v>421</v>
      </c>
      <c r="HQ2" s="161" t="s">
        <v>422</v>
      </c>
      <c r="HR2" s="161" t="s">
        <v>423</v>
      </c>
      <c r="HS2" s="161" t="s">
        <v>424</v>
      </c>
      <c r="HT2" s="161" t="s">
        <v>425</v>
      </c>
      <c r="HU2" s="161" t="s">
        <v>426</v>
      </c>
      <c r="HV2" s="161" t="s">
        <v>427</v>
      </c>
      <c r="HW2" s="161" t="s">
        <v>428</v>
      </c>
      <c r="HX2" s="161" t="s">
        <v>429</v>
      </c>
      <c r="HY2" s="161" t="s">
        <v>430</v>
      </c>
      <c r="HZ2" s="161" t="s">
        <v>431</v>
      </c>
      <c r="IA2" s="161" t="s">
        <v>432</v>
      </c>
      <c r="IB2" s="161" t="s">
        <v>433</v>
      </c>
      <c r="IC2" s="161" t="s">
        <v>434</v>
      </c>
      <c r="ID2" s="161" t="s">
        <v>435</v>
      </c>
      <c r="IE2" s="161" t="s">
        <v>436</v>
      </c>
      <c r="IF2" s="161" t="s">
        <v>437</v>
      </c>
      <c r="IG2" s="161" t="s">
        <v>438</v>
      </c>
      <c r="IH2" s="161" t="s">
        <v>439</v>
      </c>
      <c r="II2" s="161" t="s">
        <v>440</v>
      </c>
      <c r="IJ2" s="161" t="s">
        <v>441</v>
      </c>
      <c r="IK2" s="161" t="s">
        <v>442</v>
      </c>
      <c r="IL2" s="161" t="s">
        <v>443</v>
      </c>
      <c r="IM2" s="161" t="s">
        <v>444</v>
      </c>
      <c r="IN2" s="161" t="s">
        <v>445</v>
      </c>
      <c r="IO2" s="161" t="s">
        <v>446</v>
      </c>
    </row>
    <row r="3" spans="1:249" s="162" customFormat="1" ht="14.25" x14ac:dyDescent="0.2">
      <c r="A3" s="79"/>
      <c r="B3" s="79" t="str">
        <f>'Basic Data Input'!B8</f>
        <v>City of Plainview</v>
      </c>
      <c r="C3" s="79" t="str">
        <f>'Basic Data Input'!B9</f>
        <v>Pierce</v>
      </c>
      <c r="D3" s="79"/>
      <c r="E3" s="158">
        <f>'Cover- Page 1'!I12</f>
        <v>765000</v>
      </c>
      <c r="F3" s="158">
        <f>'Cover- Page 1'!I13</f>
        <v>105607.5</v>
      </c>
      <c r="G3" s="158">
        <f>'Cover- Page 1'!I14</f>
        <v>870607.5</v>
      </c>
      <c r="H3" s="163">
        <f>'Receipts - Page 2'!$C$3</f>
        <v>2613949</v>
      </c>
      <c r="I3" s="163">
        <f>'Receipts - Page 2'!$C$4</f>
        <v>826083</v>
      </c>
      <c r="J3" s="163">
        <f>'Receipts - Page 2'!$C$5</f>
        <v>11070</v>
      </c>
      <c r="K3" s="163">
        <f>'Receipts - Page 2'!$C$6</f>
        <v>0</v>
      </c>
      <c r="L3" s="163">
        <f>'Receipts - Page 2'!$C$7</f>
        <v>3451102</v>
      </c>
      <c r="M3" s="163">
        <f>'Receipts - Page 2'!$C$8</f>
        <v>297423.75999999995</v>
      </c>
      <c r="N3" s="163">
        <f>'Receipts - Page 2'!$C$9</f>
        <v>105484.7</v>
      </c>
      <c r="O3" s="163">
        <f>'Receipts - Page 2'!$C$10</f>
        <v>778.68999999999994</v>
      </c>
      <c r="P3" s="163">
        <f>'Receipts - Page 2'!$C$11</f>
        <v>0</v>
      </c>
      <c r="Q3" s="163">
        <f>'Receipts - Page 2'!$C$12</f>
        <v>209977.43</v>
      </c>
      <c r="R3" s="163">
        <f>'Receipts - Page 2'!$C$13</f>
        <v>14026.33</v>
      </c>
      <c r="S3" s="163">
        <f>'Receipts - Page 2'!$C$14</f>
        <v>0</v>
      </c>
      <c r="T3" s="163">
        <f>'Receipts - Page 2'!$C$15</f>
        <v>135748.34</v>
      </c>
      <c r="U3" s="163">
        <f>'Receipts - Page 2'!$C$16</f>
        <v>0</v>
      </c>
      <c r="V3" s="163">
        <f>'Receipts - Page 2'!$C$19</f>
        <v>31812.39</v>
      </c>
      <c r="W3" s="163">
        <f>'Receipts - Page 2'!$C$20</f>
        <v>260199.64</v>
      </c>
      <c r="X3" s="163">
        <f>'Receipts - Page 2'!$C$21</f>
        <v>32383.23</v>
      </c>
      <c r="Y3" s="163">
        <f>'Receipts - Page 2'!$C$22</f>
        <v>4800636.12</v>
      </c>
      <c r="Z3" s="163">
        <f>'Receipts - Page 2'!$C$23</f>
        <v>138540</v>
      </c>
      <c r="AA3" s="163">
        <f>'Receipts - Page 2'!$C$24</f>
        <v>65250</v>
      </c>
      <c r="AB3" s="163">
        <f>'Receipts - Page 2'!$C$25</f>
        <v>0</v>
      </c>
      <c r="AC3" s="163">
        <f>'Receipts - Page 2'!$C$26</f>
        <v>9560389</v>
      </c>
      <c r="AD3" s="163">
        <f>'Receipts - Page 2'!$C$28</f>
        <v>4014242</v>
      </c>
      <c r="AE3" s="163">
        <f>'Receipts - Page 2'!$D$3</f>
        <v>3657344</v>
      </c>
      <c r="AF3" s="163">
        <f>'Receipts - Page 2'!$D$4</f>
        <v>342692</v>
      </c>
      <c r="AG3" s="163">
        <f>'Receipts - Page 2'!$D$5</f>
        <v>14206</v>
      </c>
      <c r="AH3" s="163">
        <f>'Receipts - Page 2'!$D$6</f>
        <v>0</v>
      </c>
      <c r="AI3" s="163">
        <f>'Receipts - Page 2'!$D$7</f>
        <v>4014242</v>
      </c>
      <c r="AJ3" s="163">
        <f>'Receipts - Page 2'!$D$8</f>
        <v>335000</v>
      </c>
      <c r="AK3" s="163">
        <f>'Receipts - Page 2'!$D$9</f>
        <v>105484.7</v>
      </c>
      <c r="AL3" s="163">
        <f>'Receipts - Page 2'!$D$10</f>
        <v>664</v>
      </c>
      <c r="AM3" s="163">
        <f>'Receipts - Page 2'!$D$11</f>
        <v>0</v>
      </c>
      <c r="AN3" s="163">
        <f>'Receipts - Page 2'!$D$12</f>
        <v>202243.19</v>
      </c>
      <c r="AO3" s="163">
        <f>'Receipts - Page 2'!$D$13</f>
        <v>14700.09</v>
      </c>
      <c r="AP3" s="163">
        <f>'Receipts - Page 2'!$D$14</f>
        <v>0</v>
      </c>
      <c r="AQ3" s="163">
        <f>'Receipts - Page 2'!$D$15</f>
        <v>139793.47</v>
      </c>
      <c r="AR3" s="163">
        <f>'Receipts - Page 2'!$D$16</f>
        <v>215131.6</v>
      </c>
      <c r="AS3" s="163">
        <f>'Receipts - Page 2'!$D$19</f>
        <v>29197.58</v>
      </c>
      <c r="AT3" s="163">
        <f>'Receipts - Page 2'!$D$20</f>
        <v>238323.39</v>
      </c>
      <c r="AU3" s="163">
        <f>'Receipts - Page 2'!$D$21</f>
        <v>0</v>
      </c>
      <c r="AV3" s="163">
        <f>'Receipts - Page 2'!$D$22</f>
        <v>5219626</v>
      </c>
      <c r="AW3" s="163">
        <f>'Receipts - Page 2'!$D$23</f>
        <v>366000</v>
      </c>
      <c r="AX3" s="163">
        <f>'Receipts - Page 2'!$D$24</f>
        <v>87252</v>
      </c>
      <c r="AY3" s="163">
        <f>'Receipts - Page 2'!$D$25</f>
        <v>0</v>
      </c>
      <c r="AZ3" s="163">
        <f>'Receipts - Page 2'!$D$26</f>
        <v>10967658.02</v>
      </c>
      <c r="BA3" s="163">
        <f>'Receipts - Page 2'!$D$28</f>
        <v>4893681.76</v>
      </c>
      <c r="BB3" s="163">
        <f>'Receipts - Page 2'!$E$3</f>
        <v>4536783.76</v>
      </c>
      <c r="BC3" s="163">
        <f>'Receipts - Page 2'!$E$4</f>
        <v>342692</v>
      </c>
      <c r="BD3" s="163">
        <f>'Receipts - Page 2'!$E$5</f>
        <v>14206</v>
      </c>
      <c r="BE3" s="163">
        <f>'Receipts - Page 2'!$E$6</f>
        <v>0</v>
      </c>
      <c r="BF3" s="163">
        <f>'Receipts - Page 2'!$E$7</f>
        <v>4893681.76</v>
      </c>
      <c r="BG3" s="163">
        <f>'Receipts - Page 2'!$E$8</f>
        <v>396905</v>
      </c>
      <c r="BH3" s="163">
        <f>'Receipts - Page 2'!$E$9</f>
        <v>0</v>
      </c>
      <c r="BI3" s="163">
        <f>'Receipts - Page 2'!$E$10</f>
        <v>700</v>
      </c>
      <c r="BJ3" s="163">
        <f>'Receipts - Page 2'!$E$11</f>
        <v>0</v>
      </c>
      <c r="BK3" s="163">
        <f>'Receipts - Page 2'!$E$12</f>
        <v>213063</v>
      </c>
      <c r="BL3" s="163">
        <f>'Receipts - Page 2'!$E$13</f>
        <v>15000</v>
      </c>
      <c r="BM3" s="163">
        <f>'Receipts - Page 2'!$E$14</f>
        <v>0</v>
      </c>
      <c r="BN3" s="163">
        <f>'Receipts - Page 2'!$E$15</f>
        <v>149663</v>
      </c>
      <c r="BO3" s="163">
        <f>'Receipts - Page 2'!$E$16</f>
        <v>1290040</v>
      </c>
      <c r="BP3" s="163">
        <f>'Receipts - Page 2'!$E$19</f>
        <v>26000</v>
      </c>
      <c r="BQ3" s="163">
        <f>'Receipts - Page 2'!$E$20</f>
        <v>190000</v>
      </c>
      <c r="BR3" s="163">
        <f>'Receipts - Page 2'!$E$21</f>
        <v>0</v>
      </c>
      <c r="BS3" s="163">
        <f>'Receipts - Page 2'!$E$22</f>
        <v>5279976</v>
      </c>
      <c r="BT3" s="163">
        <f>'Receipts - Page 2'!$E$23</f>
        <v>199479</v>
      </c>
      <c r="BU3" s="163">
        <f>'Receipts - Page 2'!$E$24</f>
        <v>75775</v>
      </c>
      <c r="BV3" s="163">
        <f>'Receipts - Page 2'!$E$25</f>
        <v>0</v>
      </c>
      <c r="BW3" s="163">
        <f>'Receipts - Page 2'!$E$26</f>
        <v>12730282.76</v>
      </c>
      <c r="BX3" s="163">
        <f>'Receipts - Page 2'!$E$28</f>
        <v>4539386.76</v>
      </c>
      <c r="BY3" s="163">
        <f>'2022-2023 - Page 3'!$C$4</f>
        <v>152798</v>
      </c>
      <c r="BZ3" s="163">
        <f>'2022-2023 - Page 3'!$D$4</f>
        <v>30000</v>
      </c>
      <c r="CA3" s="163">
        <f>'2022-2023 - Page 3'!$E$4</f>
        <v>4000</v>
      </c>
      <c r="CB3" s="163">
        <f>'2022-2023 - Page 3'!$F$4</f>
        <v>0</v>
      </c>
      <c r="CC3" s="163">
        <f>'2022-2023 - Page 3'!$G$4</f>
        <v>0</v>
      </c>
      <c r="CD3" s="163">
        <f>'2022-2023 - Page 3'!$I$4</f>
        <v>262573</v>
      </c>
      <c r="CE3" s="163">
        <f>'2022-2023 - Page 3'!$C$5</f>
        <v>232280</v>
      </c>
      <c r="CF3" s="163">
        <f>'2022-2023 - Page 3'!$D$5</f>
        <v>0</v>
      </c>
      <c r="CG3" s="163">
        <f>'2022-2023 - Page 3'!$E$5</f>
        <v>5000</v>
      </c>
      <c r="CH3" s="163">
        <f>'2022-2023 - Page 3'!$F$5</f>
        <v>0</v>
      </c>
      <c r="CI3" s="163">
        <f>'2022-2023 - Page 3'!$G$5</f>
        <v>0</v>
      </c>
      <c r="CJ3" s="163">
        <f>'2022-2023 - Page 3'!$I$5</f>
        <v>237280</v>
      </c>
      <c r="CK3" s="163">
        <f>'2022-2023 - Page 3'!$C$6</f>
        <v>0</v>
      </c>
      <c r="CL3" s="163">
        <f>'2022-2023 - Page 3'!$D$6</f>
        <v>0</v>
      </c>
      <c r="CM3" s="163">
        <f>'2022-2023 - Page 3'!$E$6</f>
        <v>0</v>
      </c>
      <c r="CN3" s="163">
        <f>'2022-2023 - Page 3'!$F$6</f>
        <v>0</v>
      </c>
      <c r="CO3" s="163">
        <f>'2022-2023 - Page 3'!$G$6</f>
        <v>0</v>
      </c>
      <c r="CP3" s="163">
        <f>'2022-2023 - Page 3'!$I$6</f>
        <v>0</v>
      </c>
      <c r="CQ3" s="163">
        <f>'2022-2023 - Page 3'!$C$7</f>
        <v>300075</v>
      </c>
      <c r="CR3" s="163">
        <f>'2022-2023 - Page 3'!$D$7</f>
        <v>500000</v>
      </c>
      <c r="CS3" s="163">
        <f>'2022-2023 - Page 3'!$E$7</f>
        <v>13871</v>
      </c>
      <c r="CT3" s="163">
        <f>'2022-2023 - Page 3'!$F$7</f>
        <v>63295</v>
      </c>
      <c r="CU3" s="163">
        <f>'2022-2023 - Page 3'!$G$7</f>
        <v>0</v>
      </c>
      <c r="CV3" s="163">
        <f>'2022-2023 - Page 3'!$I$7</f>
        <v>877241</v>
      </c>
      <c r="CW3" s="163">
        <f>'2022-2023 - Page 3'!$C$8</f>
        <v>0</v>
      </c>
      <c r="CX3" s="163">
        <f>'2022-2023 - Page 3'!$D$8</f>
        <v>0</v>
      </c>
      <c r="CY3" s="163">
        <f>'2022-2023 - Page 3'!$E$8</f>
        <v>0</v>
      </c>
      <c r="CZ3" s="163">
        <f>'2022-2023 - Page 3'!$F$8</f>
        <v>0</v>
      </c>
      <c r="DA3" s="163">
        <f>'2022-2023 - Page 3'!$G$8</f>
        <v>0</v>
      </c>
      <c r="DB3" s="163">
        <f>'2022-2023 - Page 3'!$I$8</f>
        <v>0</v>
      </c>
      <c r="DC3" s="163">
        <f>'2022-2023 - Page 3'!$C$9</f>
        <v>0</v>
      </c>
      <c r="DD3" s="163">
        <f>'2022-2023 - Page 3'!$D$9</f>
        <v>83000</v>
      </c>
      <c r="DE3" s="163">
        <f>'2022-2023 - Page 3'!$E$9</f>
        <v>0</v>
      </c>
      <c r="DF3" s="163">
        <f>'2022-2023 - Page 3'!$F$9</f>
        <v>0</v>
      </c>
      <c r="DG3" s="163">
        <f>'2022-2023 - Page 3'!$G$9</f>
        <v>0</v>
      </c>
      <c r="DH3" s="163">
        <f>'2022-2023 - Page 3'!$I$9</f>
        <v>83000</v>
      </c>
      <c r="DI3" s="163">
        <f>'2022-2023 - Page 3'!$C$10</f>
        <v>191901</v>
      </c>
      <c r="DJ3" s="163">
        <f>'2022-2023 - Page 3'!$D$10</f>
        <v>100000</v>
      </c>
      <c r="DK3" s="163">
        <f>'2022-2023 - Page 3'!$E$10</f>
        <v>15000</v>
      </c>
      <c r="DL3" s="163">
        <f>'2022-2023 - Page 3'!$F$10</f>
        <v>48330</v>
      </c>
      <c r="DM3" s="163">
        <f>'2022-2023 - Page 3'!$G$10</f>
        <v>0</v>
      </c>
      <c r="DN3" s="163">
        <f>'2022-2023 - Page 3'!$I$10</f>
        <v>355231</v>
      </c>
      <c r="DO3" s="163">
        <f>'2022-2023 - Page 3'!$C$11</f>
        <v>1486950</v>
      </c>
      <c r="DP3" s="163">
        <f>'2022-2023 - Page 3'!$D$11</f>
        <v>0</v>
      </c>
      <c r="DQ3" s="163">
        <f>'2022-2023 - Page 3'!$E$11</f>
        <v>0</v>
      </c>
      <c r="DR3" s="163">
        <f>'2022-2023 - Page 3'!$F$11</f>
        <v>0</v>
      </c>
      <c r="DS3" s="163">
        <f>'2022-2023 - Page 3'!$G$11</f>
        <v>0</v>
      </c>
      <c r="DT3" s="163">
        <f>'2022-2023 - Page 3'!$I$11</f>
        <v>1486950</v>
      </c>
      <c r="DU3" s="163">
        <f>'2022-2023 - Page 3'!$C$12</f>
        <v>0</v>
      </c>
      <c r="DV3" s="163">
        <f>'2022-2023 - Page 3'!$D$12</f>
        <v>0</v>
      </c>
      <c r="DW3" s="163">
        <f>'2022-2023 - Page 3'!$E$12</f>
        <v>0</v>
      </c>
      <c r="DX3" s="163">
        <f>'2022-2023 - Page 3'!$F$12</f>
        <v>0</v>
      </c>
      <c r="DY3" s="163">
        <f>'2022-2023 - Page 3'!$G$12</f>
        <v>0</v>
      </c>
      <c r="DZ3" s="163">
        <f>'2022-2023 - Page 3'!$I$12</f>
        <v>0</v>
      </c>
      <c r="EA3" s="163">
        <f>'2022-2023 - Page 3'!$C$14</f>
        <v>0</v>
      </c>
      <c r="EB3" s="163">
        <f>'2022-2023 - Page 3'!$D$14</f>
        <v>0</v>
      </c>
      <c r="EC3" s="163">
        <f>'2022-2023 - Page 3'!$E$14</f>
        <v>0</v>
      </c>
      <c r="ED3" s="163">
        <f>'2022-2023 - Page 3'!$F$14</f>
        <v>0</v>
      </c>
      <c r="EE3" s="163">
        <f>'2022-2023 - Page 3'!$G$14</f>
        <v>0</v>
      </c>
      <c r="EF3" s="163">
        <f>'2022-2023 - Page 3'!$I$14</f>
        <v>0</v>
      </c>
      <c r="EG3" s="163">
        <f>'2022-2023 - Page 3'!$C$15</f>
        <v>3124196</v>
      </c>
      <c r="EH3" s="163">
        <f>'2022-2023 - Page 3'!$D$15</f>
        <v>0</v>
      </c>
      <c r="EI3" s="163">
        <f>'2022-2023 - Page 3'!$E$15</f>
        <v>0</v>
      </c>
      <c r="EJ3" s="163">
        <f>'2022-2023 - Page 3'!$F$15</f>
        <v>0</v>
      </c>
      <c r="EK3" s="163">
        <f>'2022-2023 - Page 3'!$G$15</f>
        <v>0</v>
      </c>
      <c r="EL3" s="163">
        <f>'2022-2023 - Page 3'!$I$15</f>
        <v>3124196</v>
      </c>
      <c r="EM3" s="163">
        <f>'2022-2023 - Page 3'!$C$16</f>
        <v>0</v>
      </c>
      <c r="EN3" s="163">
        <f>'2022-2023 - Page 3'!$D$16</f>
        <v>0</v>
      </c>
      <c r="EO3" s="163">
        <f>'2022-2023 - Page 3'!$E$16</f>
        <v>0</v>
      </c>
      <c r="EP3" s="163">
        <f>'2022-2023 - Page 3'!$F$16</f>
        <v>0</v>
      </c>
      <c r="EQ3" s="163">
        <f>'2022-2023 - Page 3'!$G$16</f>
        <v>0</v>
      </c>
      <c r="ER3" s="163">
        <f>'2022-2023 - Page 3'!$I$16</f>
        <v>0</v>
      </c>
      <c r="ES3" s="163">
        <f>'2022-2023 - Page 3'!$C$17</f>
        <v>255825</v>
      </c>
      <c r="ET3" s="163">
        <f>'2022-2023 - Page 3'!$D$17</f>
        <v>10000</v>
      </c>
      <c r="EU3" s="163">
        <f>'2022-2023 - Page 3'!$E$17</f>
        <v>4175</v>
      </c>
      <c r="EV3" s="163">
        <f>'2022-2023 - Page 3'!$F$17</f>
        <v>0</v>
      </c>
      <c r="EW3" s="163">
        <f>'2022-2023 - Page 3'!$G$17</f>
        <v>0</v>
      </c>
      <c r="EX3" s="163">
        <f>'2022-2023 - Page 3'!$I$17</f>
        <v>345000</v>
      </c>
      <c r="EY3" s="163">
        <f>'2022-2023 - Page 3'!$C$18</f>
        <v>445857</v>
      </c>
      <c r="EZ3" s="163">
        <f>'2022-2023 - Page 3'!$D$18</f>
        <v>0</v>
      </c>
      <c r="FA3" s="163">
        <f>'2022-2023 - Page 3'!$E$18</f>
        <v>0</v>
      </c>
      <c r="FB3" s="163">
        <f>'2022-2023 - Page 3'!$F$18</f>
        <v>29704</v>
      </c>
      <c r="FC3" s="163">
        <f>'2022-2023 - Page 3'!$G$18</f>
        <v>0</v>
      </c>
      <c r="FD3" s="163">
        <f>'2022-2023 - Page 3'!$I$18</f>
        <v>510040</v>
      </c>
      <c r="FE3" s="163">
        <f>'2022-2023 - Page 3'!$C$19</f>
        <v>20050</v>
      </c>
      <c r="FF3" s="163">
        <f>'2022-2023 - Page 3'!$D$19</f>
        <v>0</v>
      </c>
      <c r="FG3" s="163">
        <f>'2022-2023 - Page 3'!$E$19</f>
        <v>0</v>
      </c>
      <c r="FH3" s="163">
        <f>'2022-2023 - Page 3'!$F$19</f>
        <v>0</v>
      </c>
      <c r="FI3" s="163">
        <f>'2022-2023 - Page 3'!$G$19</f>
        <v>0</v>
      </c>
      <c r="FJ3" s="163">
        <f>'2022-2023 - Page 3'!$I$19</f>
        <v>20050</v>
      </c>
      <c r="FK3" s="163">
        <f>'2022-2023 - Page 3'!$C$20</f>
        <v>161790</v>
      </c>
      <c r="FL3" s="163">
        <f>'2022-2023 - Page 3'!$D$20</f>
        <v>0</v>
      </c>
      <c r="FM3" s="163">
        <f>'2022-2023 - Page 3'!$E$20</f>
        <v>15000</v>
      </c>
      <c r="FN3" s="163">
        <f>'2022-2023 - Page 3'!$F$20</f>
        <v>60340</v>
      </c>
      <c r="FO3" s="163">
        <f>'2022-2023 - Page 3'!$G$20</f>
        <v>0</v>
      </c>
      <c r="FP3" s="163">
        <f>'2022-2023 - Page 3'!$I$20</f>
        <v>237130</v>
      </c>
      <c r="FQ3" s="163">
        <f>'2022-2023 - Page 3'!$C$21</f>
        <v>222205</v>
      </c>
      <c r="FR3" s="163">
        <f>'2022-2023 - Page 3'!$D$21</f>
        <v>300000</v>
      </c>
      <c r="FS3" s="163">
        <f>'2022-2023 - Page 3'!$E$21</f>
        <v>40000</v>
      </c>
      <c r="FT3" s="163">
        <f>'2022-2023 - Page 3'!$F$21</f>
        <v>0</v>
      </c>
      <c r="FU3" s="163">
        <f>'2022-2023 - Page 3'!$G$21</f>
        <v>0</v>
      </c>
      <c r="FV3" s="163">
        <f>'2022-2023 - Page 3'!$I$21</f>
        <v>652205</v>
      </c>
      <c r="FW3" s="163">
        <f>'2022-2023 - Page 3'!$C$22</f>
        <v>0</v>
      </c>
      <c r="FX3" s="163">
        <f>'2022-2023 - Page 3'!$D$22</f>
        <v>0</v>
      </c>
      <c r="FY3" s="163">
        <f>'2022-2023 - Page 3'!$E$22</f>
        <v>0</v>
      </c>
      <c r="FZ3" s="163">
        <f>'2022-2023 - Page 3'!$F$22</f>
        <v>0</v>
      </c>
      <c r="GA3" s="163">
        <f>'2022-2023 - Page 3'!$G$22</f>
        <v>0</v>
      </c>
      <c r="GB3" s="163">
        <f>'2022-2023 - Page 3'!$I$22</f>
        <v>0</v>
      </c>
      <c r="GC3" s="163">
        <f>'2022-2023 - Page 3'!$G$23</f>
        <v>0</v>
      </c>
      <c r="GD3" s="163">
        <f>'2022-2023 - Page 3'!$I$23</f>
        <v>0</v>
      </c>
      <c r="GE3" s="163">
        <f>'2022-2023 - Page 3'!$C$24</f>
        <v>6593927</v>
      </c>
      <c r="GF3" s="163">
        <f>'2022-2023 - Page 3'!$D$24</f>
        <v>1023000</v>
      </c>
      <c r="GG3" s="163">
        <f>'2022-2023 - Page 3'!$E$24</f>
        <v>97046</v>
      </c>
      <c r="GH3" s="163">
        <f>'2022-2023 - Page 3'!$F$24</f>
        <v>201669</v>
      </c>
      <c r="GI3" s="163">
        <f>'2022-2023 - Page 3'!$G$24</f>
        <v>0</v>
      </c>
      <c r="GJ3" s="163">
        <f>'2022-2023 - Page 3'!$I$24</f>
        <v>8190896</v>
      </c>
      <c r="GK3" s="164">
        <f>'Cover- Page 1'!B12</f>
        <v>325099.05</v>
      </c>
      <c r="GL3" s="164">
        <f>'Cover- Page 1'!B13</f>
        <v>75775</v>
      </c>
      <c r="GM3" s="164">
        <f>'Cover- Page 1'!B14</f>
        <v>400874.05</v>
      </c>
      <c r="GN3" s="164">
        <f>'Levy Limit Form Page 11'!E13</f>
        <v>65019846</v>
      </c>
      <c r="GO3" s="164">
        <f>'Lid Support Page 8'!E6</f>
        <v>400874.05</v>
      </c>
      <c r="GP3" s="164">
        <f>'Lid Support Page 8'!E8</f>
        <v>0</v>
      </c>
      <c r="GQ3" s="164">
        <f>'Lid Support Page 8'!E7</f>
        <v>700</v>
      </c>
      <c r="GR3" s="164">
        <f>'Lid Support Page 8'!C10</f>
        <v>0</v>
      </c>
      <c r="GS3" s="164">
        <f>'Lid Support Page 8'!C11</f>
        <v>0</v>
      </c>
      <c r="GT3" s="164">
        <f>'Lid Support Page 8'!C12</f>
        <v>0</v>
      </c>
      <c r="GU3" s="164">
        <f>'Lid Support Page 8'!E13</f>
        <v>0</v>
      </c>
      <c r="GV3" s="164">
        <f>'Lid Support Page 8'!E14</f>
        <v>26000</v>
      </c>
      <c r="GW3" s="164">
        <f>'Lid Support Page 8'!E15</f>
        <v>190000</v>
      </c>
      <c r="GX3" s="164">
        <f>'Lid Support Page 8'!E16</f>
        <v>199479</v>
      </c>
      <c r="GY3" s="164"/>
      <c r="GZ3" s="164"/>
      <c r="HA3" s="164">
        <f>'Lid Support Page 8'!E17</f>
        <v>213063</v>
      </c>
      <c r="HB3" s="164">
        <f>'Lid Support Page 8'!E18</f>
        <v>0</v>
      </c>
      <c r="HC3" s="164">
        <f>'Lid Support Page 8'!E19</f>
        <v>15000</v>
      </c>
      <c r="HD3" s="164">
        <f>'Lid Support Page 8'!E20</f>
        <v>149663</v>
      </c>
      <c r="HE3" s="164"/>
      <c r="HF3" s="164"/>
      <c r="HG3" s="164">
        <f>'Lid Support Page 8'!E21</f>
        <v>0</v>
      </c>
      <c r="HH3" s="164"/>
      <c r="HI3" s="164"/>
      <c r="HJ3" s="165"/>
      <c r="HK3" s="165"/>
      <c r="HL3" s="164">
        <f>'Lid Support Page 8'!E24</f>
        <v>1194779.05</v>
      </c>
      <c r="HM3" s="164">
        <f>'Lid Support Page 8'!C28</f>
        <v>0</v>
      </c>
      <c r="HN3" s="164">
        <f>'Lid Support Page 8'!C29</f>
        <v>0</v>
      </c>
      <c r="HO3" s="164">
        <f>'Lid Support Page 8'!E30</f>
        <v>0</v>
      </c>
      <c r="HP3" s="164">
        <f>'Lid Support Page 8'!E31</f>
        <v>75775</v>
      </c>
      <c r="HQ3" s="164">
        <f>'Lid Support Page 8'!E32</f>
        <v>0</v>
      </c>
      <c r="HR3" s="164">
        <f>'Lid Support Page 8'!E33</f>
        <v>43546</v>
      </c>
      <c r="HS3" s="164">
        <f>'Lid Support Page 8'!E34</f>
        <v>0</v>
      </c>
      <c r="HT3" s="164">
        <f>'Lid Support Page 8'!E36</f>
        <v>0</v>
      </c>
      <c r="HU3" s="164">
        <f>'Lid Support Page 8'!E37</f>
        <v>0</v>
      </c>
      <c r="HV3" s="164">
        <f>'Lid Support Page 8'!E38</f>
        <v>0</v>
      </c>
      <c r="HW3" s="164">
        <f>'Lid Support Page 8'!E39</f>
        <v>0</v>
      </c>
      <c r="HX3" s="164"/>
      <c r="HY3" s="164">
        <f>'Lid Support Page 8'!E41</f>
        <v>119321</v>
      </c>
      <c r="HZ3" s="164"/>
      <c r="IA3" s="164"/>
      <c r="IB3" s="164"/>
      <c r="IC3" s="164"/>
      <c r="ID3" s="164">
        <f>IF('Lid Computation Page 9 '!J10&gt;0,'Lid Computation Page 9 '!J10,'Lid Computation Page 9 '!J19)</f>
        <v>1146236.06</v>
      </c>
      <c r="IE3" s="166">
        <f>'Lid Computation Page 9 '!H23</f>
        <v>2.5</v>
      </c>
      <c r="IF3" s="164"/>
      <c r="IG3" s="164"/>
      <c r="IH3" s="166">
        <f>'Lid Computation Page 9 '!H25</f>
        <v>0</v>
      </c>
      <c r="II3" s="166">
        <f>'Lid Computation Page 9 '!H28</f>
        <v>1</v>
      </c>
      <c r="IJ3" s="166">
        <f>'Lid Computation Page 9 '!H32</f>
        <v>0</v>
      </c>
      <c r="IK3" s="166">
        <f>'Lid Computation Page 9 '!J35</f>
        <v>3.5</v>
      </c>
      <c r="IL3" s="164">
        <f>'Lid Computation Page 9 '!J37</f>
        <v>40118.26</v>
      </c>
      <c r="IM3" s="164">
        <f>'Lid Computation Page 9 '!J39</f>
        <v>1186354.32</v>
      </c>
      <c r="IN3" s="164">
        <f>'Lid Computation Page 9 '!J41</f>
        <v>1075458.05</v>
      </c>
      <c r="IO3" s="164">
        <f>'Lid Computation Page 9 '!J43</f>
        <v>110896.27000000002</v>
      </c>
    </row>
    <row r="4" spans="1:249" x14ac:dyDescent="0.2">
      <c r="GO4" s="157" t="s">
        <v>251</v>
      </c>
    </row>
    <row r="5" spans="1:249" ht="14.25" x14ac:dyDescent="0.2">
      <c r="FQ5" s="163"/>
      <c r="FR5" s="163"/>
      <c r="FS5" s="163"/>
      <c r="FT5" s="163"/>
    </row>
    <row r="6" spans="1:249" ht="14.25" x14ac:dyDescent="0.2">
      <c r="DI6" s="163"/>
      <c r="DJ6" s="163"/>
      <c r="DK6" s="163"/>
      <c r="DL6" s="163"/>
      <c r="DM6" s="163"/>
      <c r="DN6" s="163"/>
    </row>
    <row r="8" spans="1:249" ht="14.25" x14ac:dyDescent="0.2">
      <c r="Z8" s="163"/>
    </row>
    <row r="9" spans="1:249" ht="14.25" x14ac:dyDescent="0.2">
      <c r="Z9" s="163"/>
    </row>
    <row r="10" spans="1:249" ht="14.25" x14ac:dyDescent="0.2">
      <c r="BV10" s="79" t="s">
        <v>448</v>
      </c>
      <c r="BX10" s="79" t="s">
        <v>198</v>
      </c>
      <c r="BY10" s="167" t="s">
        <v>450</v>
      </c>
      <c r="BZ10" s="167" t="s">
        <v>451</v>
      </c>
      <c r="CA10" s="167" t="s">
        <v>452</v>
      </c>
      <c r="CB10" s="167" t="s">
        <v>453</v>
      </c>
      <c r="CC10" s="167" t="s">
        <v>454</v>
      </c>
      <c r="CD10" s="167" t="s">
        <v>455</v>
      </c>
      <c r="CE10" s="167" t="s">
        <v>456</v>
      </c>
      <c r="CF10" s="167" t="s">
        <v>457</v>
      </c>
      <c r="CG10" s="167" t="s">
        <v>458</v>
      </c>
      <c r="CH10" s="167" t="s">
        <v>459</v>
      </c>
      <c r="CI10" s="167" t="s">
        <v>460</v>
      </c>
      <c r="CJ10" s="167" t="s">
        <v>461</v>
      </c>
      <c r="CK10" s="167" t="s">
        <v>462</v>
      </c>
      <c r="CL10" s="167" t="s">
        <v>463</v>
      </c>
      <c r="CM10" s="167" t="s">
        <v>464</v>
      </c>
      <c r="CN10" s="167" t="s">
        <v>465</v>
      </c>
      <c r="CO10" s="167" t="s">
        <v>466</v>
      </c>
      <c r="CP10" s="167" t="s">
        <v>467</v>
      </c>
      <c r="CQ10" s="167" t="s">
        <v>468</v>
      </c>
      <c r="CR10" s="167" t="s">
        <v>469</v>
      </c>
      <c r="CS10" s="167" t="s">
        <v>470</v>
      </c>
      <c r="CT10" s="167" t="s">
        <v>471</v>
      </c>
      <c r="CU10" s="167" t="s">
        <v>472</v>
      </c>
      <c r="CV10" s="167" t="s">
        <v>473</v>
      </c>
      <c r="CW10" s="167" t="s">
        <v>474</v>
      </c>
      <c r="CX10" s="167" t="s">
        <v>475</v>
      </c>
      <c r="CY10" s="167" t="s">
        <v>476</v>
      </c>
      <c r="CZ10" s="167" t="s">
        <v>477</v>
      </c>
      <c r="DA10" s="167" t="s">
        <v>478</v>
      </c>
      <c r="DB10" s="167" t="s">
        <v>479</v>
      </c>
      <c r="DC10" s="167" t="s">
        <v>480</v>
      </c>
      <c r="DD10" s="167" t="s">
        <v>481</v>
      </c>
      <c r="DE10" s="167" t="s">
        <v>482</v>
      </c>
      <c r="DF10" s="167" t="s">
        <v>483</v>
      </c>
      <c r="DG10" s="167" t="s">
        <v>484</v>
      </c>
      <c r="DH10" s="167" t="s">
        <v>485</v>
      </c>
      <c r="DI10" s="167" t="s">
        <v>486</v>
      </c>
      <c r="DJ10" s="167" t="s">
        <v>487</v>
      </c>
      <c r="DK10" s="167" t="s">
        <v>488</v>
      </c>
      <c r="DL10" s="167" t="s">
        <v>489</v>
      </c>
      <c r="DM10" s="167" t="s">
        <v>490</v>
      </c>
      <c r="DN10" s="167" t="s">
        <v>491</v>
      </c>
      <c r="DO10" s="167" t="s">
        <v>492</v>
      </c>
      <c r="DP10" s="167" t="s">
        <v>493</v>
      </c>
      <c r="DQ10" s="167" t="s">
        <v>494</v>
      </c>
      <c r="DR10" s="167" t="s">
        <v>495</v>
      </c>
      <c r="DS10" s="167" t="s">
        <v>496</v>
      </c>
      <c r="DT10" s="167" t="s">
        <v>497</v>
      </c>
      <c r="DU10" s="167" t="s">
        <v>498</v>
      </c>
      <c r="DV10" s="167" t="s">
        <v>499</v>
      </c>
      <c r="DW10" s="167" t="s">
        <v>500</v>
      </c>
      <c r="DX10" s="167" t="s">
        <v>501</v>
      </c>
      <c r="DY10" s="167" t="s">
        <v>502</v>
      </c>
      <c r="DZ10" s="167" t="s">
        <v>503</v>
      </c>
      <c r="EA10" s="167" t="s">
        <v>504</v>
      </c>
      <c r="EB10" s="167" t="s">
        <v>505</v>
      </c>
      <c r="EC10" s="167" t="s">
        <v>506</v>
      </c>
      <c r="ED10" s="167" t="s">
        <v>507</v>
      </c>
      <c r="EE10" s="167" t="s">
        <v>508</v>
      </c>
      <c r="EF10" s="167" t="s">
        <v>509</v>
      </c>
      <c r="EG10" s="167" t="s">
        <v>510</v>
      </c>
      <c r="EH10" s="167" t="s">
        <v>511</v>
      </c>
      <c r="EI10" s="167" t="s">
        <v>512</v>
      </c>
      <c r="EJ10" s="167" t="s">
        <v>513</v>
      </c>
      <c r="EK10" s="167" t="s">
        <v>514</v>
      </c>
      <c r="EL10" s="167" t="s">
        <v>515</v>
      </c>
      <c r="EM10" s="167" t="s">
        <v>516</v>
      </c>
      <c r="EN10" s="167" t="s">
        <v>517</v>
      </c>
      <c r="EO10" s="167" t="s">
        <v>518</v>
      </c>
      <c r="EP10" s="167" t="s">
        <v>519</v>
      </c>
      <c r="EQ10" s="167" t="s">
        <v>520</v>
      </c>
      <c r="ER10" s="167" t="s">
        <v>521</v>
      </c>
      <c r="ES10" s="167" t="s">
        <v>522</v>
      </c>
      <c r="ET10" s="167" t="s">
        <v>523</v>
      </c>
      <c r="EU10" s="167" t="s">
        <v>524</v>
      </c>
      <c r="EV10" s="167" t="s">
        <v>525</v>
      </c>
      <c r="EW10" s="167" t="s">
        <v>526</v>
      </c>
      <c r="EX10" s="167" t="s">
        <v>527</v>
      </c>
      <c r="EY10" s="167" t="s">
        <v>528</v>
      </c>
      <c r="EZ10" s="167" t="s">
        <v>529</v>
      </c>
      <c r="FA10" s="167" t="s">
        <v>530</v>
      </c>
      <c r="FB10" s="167" t="s">
        <v>531</v>
      </c>
      <c r="FC10" s="167" t="s">
        <v>532</v>
      </c>
      <c r="FD10" s="167" t="s">
        <v>533</v>
      </c>
      <c r="FE10" s="167" t="s">
        <v>534</v>
      </c>
      <c r="FF10" s="167" t="s">
        <v>535</v>
      </c>
      <c r="FG10" s="167" t="s">
        <v>536</v>
      </c>
      <c r="FH10" s="167" t="s">
        <v>537</v>
      </c>
      <c r="FI10" s="167" t="s">
        <v>538</v>
      </c>
      <c r="FJ10" s="167" t="s">
        <v>539</v>
      </c>
      <c r="FK10" s="167" t="s">
        <v>540</v>
      </c>
      <c r="FL10" s="167" t="s">
        <v>541</v>
      </c>
      <c r="FM10" s="167" t="s">
        <v>542</v>
      </c>
      <c r="FN10" s="167" t="s">
        <v>543</v>
      </c>
      <c r="FO10" s="167" t="s">
        <v>544</v>
      </c>
      <c r="FP10" s="167" t="s">
        <v>545</v>
      </c>
      <c r="FQ10" s="167" t="s">
        <v>546</v>
      </c>
      <c r="FR10" s="167" t="s">
        <v>547</v>
      </c>
      <c r="FS10" s="167" t="s">
        <v>548</v>
      </c>
      <c r="FT10" s="167" t="s">
        <v>549</v>
      </c>
      <c r="FU10" s="167" t="s">
        <v>550</v>
      </c>
      <c r="FV10" s="167" t="s">
        <v>551</v>
      </c>
      <c r="FW10" s="167" t="s">
        <v>552</v>
      </c>
      <c r="FX10" s="167" t="s">
        <v>553</v>
      </c>
      <c r="FY10" s="167" t="s">
        <v>554</v>
      </c>
      <c r="FZ10" s="167" t="s">
        <v>555</v>
      </c>
      <c r="GA10" s="167" t="s">
        <v>556</v>
      </c>
      <c r="GB10" s="167" t="s">
        <v>557</v>
      </c>
      <c r="GC10" s="167" t="s">
        <v>558</v>
      </c>
      <c r="GD10" s="167" t="s">
        <v>559</v>
      </c>
      <c r="GE10" s="167" t="s">
        <v>560</v>
      </c>
      <c r="GF10" s="167" t="s">
        <v>561</v>
      </c>
      <c r="GG10" s="167" t="s">
        <v>562</v>
      </c>
      <c r="GH10" s="167" t="s">
        <v>563</v>
      </c>
      <c r="GI10" s="167" t="s">
        <v>564</v>
      </c>
      <c r="GJ10" s="167" t="s">
        <v>565</v>
      </c>
    </row>
    <row r="11" spans="1:249" ht="14.25" x14ac:dyDescent="0.2">
      <c r="BX11" s="79">
        <f>A3</f>
        <v>0</v>
      </c>
      <c r="BY11" s="163">
        <f>'2021-2022 - Page 4'!$C$4</f>
        <v>337000</v>
      </c>
      <c r="BZ11" s="163">
        <f>'2021-2022 - Page 4'!$D$4</f>
        <v>0</v>
      </c>
      <c r="CA11" s="163">
        <f>'2021-2022 - Page 4'!$E$4</f>
        <v>4500</v>
      </c>
      <c r="CB11" s="163">
        <f>'2021-2022 - Page 4'!$F$4</f>
        <v>0</v>
      </c>
      <c r="CC11" s="163">
        <f>'2021-2022 - Page 4'!$G$4</f>
        <v>0</v>
      </c>
      <c r="CD11" s="163">
        <f>'2021-2022 - Page 4'!$I$4</f>
        <v>428752</v>
      </c>
      <c r="CE11" s="163">
        <f>'2021-2022 - Page 4'!$C$5</f>
        <v>198000</v>
      </c>
      <c r="CF11" s="163">
        <f>'2021-2022 - Page 4'!$D$5</f>
        <v>0</v>
      </c>
      <c r="CG11" s="163">
        <f>'2021-2022 - Page 4'!$E$5</f>
        <v>3656</v>
      </c>
      <c r="CH11" s="163">
        <f>'2021-2022 - Page 4'!$F$5</f>
        <v>0</v>
      </c>
      <c r="CI11" s="163">
        <f>'2021-2022 - Page 4'!$G$5</f>
        <v>0</v>
      </c>
      <c r="CJ11" s="163">
        <f>'2021-2022 - Page 4'!$I$5</f>
        <v>201656</v>
      </c>
      <c r="CK11" s="163">
        <f>'2021-2022 - Page 4'!$C$6</f>
        <v>0</v>
      </c>
      <c r="CL11" s="163">
        <f>'2021-2022 - Page 4'!$D$6</f>
        <v>0</v>
      </c>
      <c r="CM11" s="163">
        <f>'2021-2022 - Page 4'!$E$6</f>
        <v>0</v>
      </c>
      <c r="CN11" s="163">
        <f>'2021-2022 - Page 4'!$F$6</f>
        <v>0</v>
      </c>
      <c r="CO11" s="163">
        <f>'2021-2022 - Page 4'!$G$6</f>
        <v>0</v>
      </c>
      <c r="CP11" s="163">
        <f>'2021-2022 - Page 4'!$I$6</f>
        <v>0</v>
      </c>
      <c r="CQ11" s="163">
        <f>'2021-2022 - Page 4'!$C$7</f>
        <v>323151</v>
      </c>
      <c r="CR11" s="163">
        <f>'2021-2022 - Page 4'!$D$7</f>
        <v>0</v>
      </c>
      <c r="CS11" s="163">
        <f>'2021-2022 - Page 4'!$E$7</f>
        <v>50000</v>
      </c>
      <c r="CT11" s="163">
        <f>'2021-2022 - Page 4'!$F$7</f>
        <v>64595.26</v>
      </c>
      <c r="CU11" s="163">
        <f>'2021-2022 - Page 4'!$G$7</f>
        <v>0</v>
      </c>
      <c r="CV11" s="163">
        <f>'2021-2022 - Page 4'!$I$7</f>
        <v>437746.26</v>
      </c>
      <c r="CW11" s="163">
        <f>'2021-2022 - Page 4'!$C$8</f>
        <v>0</v>
      </c>
      <c r="CX11" s="163">
        <f>'2021-2022 - Page 4'!$D$8</f>
        <v>0</v>
      </c>
      <c r="CY11" s="163">
        <f>'2021-2022 - Page 4'!$E$8</f>
        <v>0</v>
      </c>
      <c r="CZ11" s="163">
        <f>'2021-2022 - Page 4'!$F$8</f>
        <v>0</v>
      </c>
      <c r="DA11" s="163">
        <f>'2021-2022 - Page 4'!$G$8</f>
        <v>0</v>
      </c>
      <c r="DB11" s="163">
        <f>'2021-2022 - Page 4'!$I$8</f>
        <v>0</v>
      </c>
      <c r="DC11" s="163">
        <f>'2021-2022 - Page 4'!$C$9</f>
        <v>0</v>
      </c>
      <c r="DD11" s="163">
        <f>'2021-2022 - Page 4'!$D$9</f>
        <v>0</v>
      </c>
      <c r="DE11" s="163">
        <f>'2021-2022 - Page 4'!$E$9</f>
        <v>0</v>
      </c>
      <c r="DF11" s="163">
        <f>'2021-2022 - Page 4'!$F$9</f>
        <v>0</v>
      </c>
      <c r="DG11" s="163">
        <f>'2021-2022 - Page 4'!$G$9</f>
        <v>0</v>
      </c>
      <c r="DH11" s="163">
        <f>'2021-2022 - Page 4'!$I$9</f>
        <v>0</v>
      </c>
      <c r="DI11" s="163">
        <f>'2021-2022 - Page 4'!$C$10</f>
        <v>193850</v>
      </c>
      <c r="DJ11" s="163">
        <f>'2021-2022 - Page 4'!$D$10</f>
        <v>0</v>
      </c>
      <c r="DK11" s="163">
        <f>'2021-2022 - Page 4'!$E$10</f>
        <v>96364</v>
      </c>
      <c r="DL11" s="163">
        <f>'2021-2022 - Page 4'!$F$10</f>
        <v>81576</v>
      </c>
      <c r="DM11" s="163">
        <f>'2021-2022 - Page 4'!$G$10</f>
        <v>0</v>
      </c>
      <c r="DN11" s="163">
        <f>'2021-2022 - Page 4'!$I$10</f>
        <v>371790</v>
      </c>
      <c r="DO11" s="163">
        <f>'2021-2022 - Page 4'!$C$11</f>
        <v>106000</v>
      </c>
      <c r="DP11" s="163">
        <f>'2021-2022 - Page 4'!$D$11</f>
        <v>630</v>
      </c>
      <c r="DQ11" s="163">
        <f>'2021-2022 - Page 4'!$E$11</f>
        <v>0</v>
      </c>
      <c r="DR11" s="163">
        <f>'2021-2022 - Page 4'!$F$11</f>
        <v>0</v>
      </c>
      <c r="DS11" s="163">
        <f>'2021-2022 - Page 4'!$G$11</f>
        <v>0</v>
      </c>
      <c r="DT11" s="163">
        <f>'2021-2022 - Page 4'!$I$11</f>
        <v>106630</v>
      </c>
      <c r="DU11" s="163">
        <f>'2021-2022 - Page 4'!$C$12</f>
        <v>0</v>
      </c>
      <c r="DV11" s="163">
        <f>'2021-2022 - Page 4'!$D$12</f>
        <v>0</v>
      </c>
      <c r="DW11" s="163">
        <f>'2021-2022 - Page 4'!$E$12</f>
        <v>0</v>
      </c>
      <c r="DX11" s="163">
        <f>'2021-2022 - Page 4'!$F$12</f>
        <v>0</v>
      </c>
      <c r="DY11" s="163">
        <f>'2021-2022 - Page 4'!$G$12</f>
        <v>0</v>
      </c>
      <c r="DZ11" s="163">
        <f>'2021-2022 - Page 4'!$I$12</f>
        <v>0</v>
      </c>
      <c r="EA11" s="163">
        <f>'2021-2022 - Page 4'!$C$14</f>
        <v>0</v>
      </c>
      <c r="EB11" s="163">
        <f>'2021-2022 - Page 4'!$D$14</f>
        <v>0</v>
      </c>
      <c r="EC11" s="163">
        <f>'2021-2022 - Page 4'!$E$14</f>
        <v>0</v>
      </c>
      <c r="ED11" s="163">
        <f>'2021-2022 - Page 4'!$F$14</f>
        <v>0</v>
      </c>
      <c r="EE11" s="163">
        <f>'2021-2022 - Page 4'!$G$14</f>
        <v>0</v>
      </c>
      <c r="EF11" s="163">
        <f>'2021-2022 - Page 4'!$I$14</f>
        <v>0</v>
      </c>
      <c r="EG11" s="163">
        <f>'2021-2022 - Page 4'!$C$15</f>
        <v>3112670</v>
      </c>
      <c r="EH11" s="163">
        <f>'2021-2022 - Page 4'!$D$15</f>
        <v>0</v>
      </c>
      <c r="EI11" s="163">
        <f>'2021-2022 - Page 4'!$E$15</f>
        <v>0</v>
      </c>
      <c r="EJ11" s="163">
        <f>'2021-2022 - Page 4'!$F$15</f>
        <v>0</v>
      </c>
      <c r="EK11" s="163">
        <f>'2021-2022 - Page 4'!$G$15</f>
        <v>0</v>
      </c>
      <c r="EL11" s="163">
        <f>'2021-2022 - Page 4'!$I$15</f>
        <v>3112670</v>
      </c>
      <c r="EM11" s="163">
        <f>'2021-2022 - Page 4'!$C$16</f>
        <v>0</v>
      </c>
      <c r="EN11" s="163">
        <f>'2021-2022 - Page 4'!$D$16</f>
        <v>0</v>
      </c>
      <c r="EO11" s="163">
        <f>'2021-2022 - Page 4'!$E$16</f>
        <v>0</v>
      </c>
      <c r="EP11" s="163">
        <f>'2021-2022 - Page 4'!$F$16</f>
        <v>0</v>
      </c>
      <c r="EQ11" s="163">
        <f>'2021-2022 - Page 4'!$G$16</f>
        <v>0</v>
      </c>
      <c r="ER11" s="163">
        <f>'2021-2022 - Page 4'!$I$16</f>
        <v>0</v>
      </c>
      <c r="ES11" s="163">
        <f>'2021-2022 - Page 4'!$C$17</f>
        <v>67096</v>
      </c>
      <c r="ET11" s="163">
        <f>'2021-2022 - Page 4'!$D$17</f>
        <v>0</v>
      </c>
      <c r="EU11" s="163">
        <f>'2021-2022 - Page 4'!$E$17</f>
        <v>0</v>
      </c>
      <c r="EV11" s="163">
        <f>'2021-2022 - Page 4'!$F$17</f>
        <v>0</v>
      </c>
      <c r="EW11" s="163">
        <f>'2021-2022 - Page 4'!$G$17</f>
        <v>0</v>
      </c>
      <c r="EX11" s="163">
        <f>'2021-2022 - Page 4'!$I$17</f>
        <v>248096</v>
      </c>
      <c r="EY11" s="163">
        <f>'2021-2022 - Page 4'!$C$18</f>
        <v>410000</v>
      </c>
      <c r="EZ11" s="163">
        <f>'2021-2022 - Page 4'!$D$18</f>
        <v>0</v>
      </c>
      <c r="FA11" s="163">
        <f>'2021-2022 - Page 4'!$E$18</f>
        <v>56000</v>
      </c>
      <c r="FB11" s="163">
        <f>'2021-2022 - Page 4'!$F$18</f>
        <v>7427</v>
      </c>
      <c r="FC11" s="163">
        <f>'2021-2022 - Page 4'!$G$18</f>
        <v>0</v>
      </c>
      <c r="FD11" s="163">
        <f>'2021-2022 - Page 4'!$I$18</f>
        <v>473427</v>
      </c>
      <c r="FE11" s="163">
        <f>'2021-2022 - Page 4'!$C$19</f>
        <v>20000</v>
      </c>
      <c r="FF11" s="163">
        <f>'2021-2022 - Page 4'!$D$19</f>
        <v>0</v>
      </c>
      <c r="FG11" s="163">
        <f>'2021-2022 - Page 4'!$E$19</f>
        <v>0</v>
      </c>
      <c r="FH11" s="163">
        <f>'2021-2022 - Page 4'!$F$19</f>
        <v>0</v>
      </c>
      <c r="FI11" s="163">
        <f>'2021-2022 - Page 4'!$G$19</f>
        <v>0</v>
      </c>
      <c r="FJ11" s="163">
        <f>'2021-2022 - Page 4'!$I$19</f>
        <v>20000</v>
      </c>
      <c r="FK11" s="163">
        <f>'2021-2022 - Page 4'!$C$20</f>
        <v>93500</v>
      </c>
      <c r="FL11" s="163">
        <f>'2021-2022 - Page 4'!$D$20</f>
        <v>1000</v>
      </c>
      <c r="FM11" s="163">
        <f>'2021-2022 - Page 4'!$E$20</f>
        <v>22000</v>
      </c>
      <c r="FN11" s="163">
        <f>'2021-2022 - Page 4'!$F$20</f>
        <v>56667</v>
      </c>
      <c r="FO11" s="163">
        <f>'2021-2022 - Page 4'!$G$20</f>
        <v>0</v>
      </c>
      <c r="FP11" s="163">
        <f>'2021-2022 - Page 4'!$I$20</f>
        <v>223167</v>
      </c>
      <c r="FQ11" s="163">
        <f>'2021-2022 - Page 4'!$C$21</f>
        <v>202000</v>
      </c>
      <c r="FR11" s="163">
        <f>'2021-2022 - Page 4'!$D$21</f>
        <v>0</v>
      </c>
      <c r="FS11" s="163">
        <f>'2021-2022 - Page 4'!$E$21</f>
        <v>72532</v>
      </c>
      <c r="FT11" s="163">
        <f>'2021-2022 - Page 4'!$F$21</f>
        <v>40510</v>
      </c>
      <c r="FU11" s="163">
        <f>'2021-2022 - Page 4'!$G$21</f>
        <v>0</v>
      </c>
      <c r="FV11" s="163">
        <f>'2021-2022 - Page 4'!$I$21</f>
        <v>450042</v>
      </c>
      <c r="FW11" s="163">
        <f>'2021-2022 - Page 4'!$C$22</f>
        <v>0</v>
      </c>
      <c r="FX11" s="163">
        <f>'2021-2022 - Page 4'!$D$22</f>
        <v>0</v>
      </c>
      <c r="FY11" s="163">
        <f>'2021-2022 - Page 4'!$E$22</f>
        <v>0</v>
      </c>
      <c r="FZ11" s="163">
        <f>'2021-2022 - Page 4'!$F$22</f>
        <v>0</v>
      </c>
      <c r="GA11" s="163">
        <f>'2021-2022 - Page 4'!$G$22</f>
        <v>0</v>
      </c>
      <c r="GB11" s="163">
        <f>'2021-2022 - Page 4'!$I$22</f>
        <v>0</v>
      </c>
      <c r="GC11" s="163">
        <f>'2021-2022 - Page 4'!$G$23</f>
        <v>0</v>
      </c>
      <c r="GD11" s="163">
        <f>'2021-2022 - Page 4'!$I$23</f>
        <v>0</v>
      </c>
      <c r="GE11" s="163">
        <f>'2021-2022 - Page 4'!$C$24</f>
        <v>5063267</v>
      </c>
      <c r="GF11" s="163">
        <f>'2021-2022 - Page 4'!$D$24</f>
        <v>1630</v>
      </c>
      <c r="GG11" s="163">
        <f>'2021-2022 - Page 4'!$E$24</f>
        <v>305052</v>
      </c>
      <c r="GH11" s="163">
        <f>'2021-2022 - Page 4'!$F$24</f>
        <v>250775.26</v>
      </c>
      <c r="GI11" s="163">
        <f>'2021-2022 - Page 4'!$G$24</f>
        <v>0</v>
      </c>
      <c r="GJ11" s="163">
        <f>'2021-2022 - Page 4'!$I$24</f>
        <v>6073976.2599999998</v>
      </c>
    </row>
    <row r="18" spans="74:192" ht="14.25" x14ac:dyDescent="0.2">
      <c r="BV18" s="79" t="s">
        <v>449</v>
      </c>
      <c r="BX18" s="79" t="s">
        <v>198</v>
      </c>
      <c r="BY18" s="167" t="s">
        <v>566</v>
      </c>
      <c r="BZ18" s="167" t="s">
        <v>567</v>
      </c>
      <c r="CA18" s="167" t="s">
        <v>568</v>
      </c>
      <c r="CB18" s="167" t="s">
        <v>569</v>
      </c>
      <c r="CC18" s="167" t="s">
        <v>570</v>
      </c>
      <c r="CD18" s="167" t="s">
        <v>571</v>
      </c>
      <c r="CE18" s="167" t="s">
        <v>572</v>
      </c>
      <c r="CF18" s="167" t="s">
        <v>573</v>
      </c>
      <c r="CG18" s="167" t="s">
        <v>574</v>
      </c>
      <c r="CH18" s="167" t="s">
        <v>575</v>
      </c>
      <c r="CI18" s="167" t="s">
        <v>576</v>
      </c>
      <c r="CJ18" s="167" t="s">
        <v>577</v>
      </c>
      <c r="CK18" s="167" t="s">
        <v>578</v>
      </c>
      <c r="CL18" s="167" t="s">
        <v>579</v>
      </c>
      <c r="CM18" s="167" t="s">
        <v>580</v>
      </c>
      <c r="CN18" s="167" t="s">
        <v>581</v>
      </c>
      <c r="CO18" s="167" t="s">
        <v>582</v>
      </c>
      <c r="CP18" s="167" t="s">
        <v>583</v>
      </c>
      <c r="CQ18" s="167" t="s">
        <v>584</v>
      </c>
      <c r="CR18" s="167" t="s">
        <v>585</v>
      </c>
      <c r="CS18" s="167" t="s">
        <v>586</v>
      </c>
      <c r="CT18" s="167" t="s">
        <v>587</v>
      </c>
      <c r="CU18" s="167" t="s">
        <v>588</v>
      </c>
      <c r="CV18" s="167" t="s">
        <v>589</v>
      </c>
      <c r="CW18" s="167" t="s">
        <v>590</v>
      </c>
      <c r="CX18" s="167" t="s">
        <v>591</v>
      </c>
      <c r="CY18" s="167" t="s">
        <v>592</v>
      </c>
      <c r="CZ18" s="167" t="s">
        <v>593</v>
      </c>
      <c r="DA18" s="167" t="s">
        <v>594</v>
      </c>
      <c r="DB18" s="167" t="s">
        <v>595</v>
      </c>
      <c r="DC18" s="167" t="s">
        <v>596</v>
      </c>
      <c r="DD18" s="167" t="s">
        <v>597</v>
      </c>
      <c r="DE18" s="167" t="s">
        <v>598</v>
      </c>
      <c r="DF18" s="167" t="s">
        <v>599</v>
      </c>
      <c r="DG18" s="167" t="s">
        <v>600</v>
      </c>
      <c r="DH18" s="167" t="s">
        <v>601</v>
      </c>
      <c r="DI18" s="167" t="s">
        <v>602</v>
      </c>
      <c r="DJ18" s="167" t="s">
        <v>603</v>
      </c>
      <c r="DK18" s="167" t="s">
        <v>604</v>
      </c>
      <c r="DL18" s="167" t="s">
        <v>605</v>
      </c>
      <c r="DM18" s="167" t="s">
        <v>606</v>
      </c>
      <c r="DN18" s="167" t="s">
        <v>607</v>
      </c>
      <c r="DO18" s="167" t="s">
        <v>608</v>
      </c>
      <c r="DP18" s="167" t="s">
        <v>609</v>
      </c>
      <c r="DQ18" s="167" t="s">
        <v>610</v>
      </c>
      <c r="DR18" s="167" t="s">
        <v>611</v>
      </c>
      <c r="DS18" s="167" t="s">
        <v>612</v>
      </c>
      <c r="DT18" s="167" t="s">
        <v>613</v>
      </c>
      <c r="DU18" s="167" t="s">
        <v>614</v>
      </c>
      <c r="DV18" s="167" t="s">
        <v>615</v>
      </c>
      <c r="DW18" s="167" t="s">
        <v>616</v>
      </c>
      <c r="DX18" s="167" t="s">
        <v>617</v>
      </c>
      <c r="DY18" s="167" t="s">
        <v>618</v>
      </c>
      <c r="DZ18" s="167" t="s">
        <v>619</v>
      </c>
      <c r="EA18" s="167" t="s">
        <v>620</v>
      </c>
      <c r="EB18" s="167" t="s">
        <v>621</v>
      </c>
      <c r="EC18" s="167" t="s">
        <v>622</v>
      </c>
      <c r="ED18" s="167" t="s">
        <v>623</v>
      </c>
      <c r="EE18" s="167" t="s">
        <v>624</v>
      </c>
      <c r="EF18" s="167" t="s">
        <v>625</v>
      </c>
      <c r="EG18" s="167" t="s">
        <v>626</v>
      </c>
      <c r="EH18" s="167" t="s">
        <v>627</v>
      </c>
      <c r="EI18" s="167" t="s">
        <v>628</v>
      </c>
      <c r="EJ18" s="167" t="s">
        <v>629</v>
      </c>
      <c r="EK18" s="167" t="s">
        <v>630</v>
      </c>
      <c r="EL18" s="167" t="s">
        <v>631</v>
      </c>
      <c r="EM18" s="167" t="s">
        <v>632</v>
      </c>
      <c r="EN18" s="167" t="s">
        <v>633</v>
      </c>
      <c r="EO18" s="167" t="s">
        <v>634</v>
      </c>
      <c r="EP18" s="167" t="s">
        <v>635</v>
      </c>
      <c r="EQ18" s="167" t="s">
        <v>636</v>
      </c>
      <c r="ER18" s="167" t="s">
        <v>637</v>
      </c>
      <c r="ES18" s="167" t="s">
        <v>638</v>
      </c>
      <c r="ET18" s="167" t="s">
        <v>639</v>
      </c>
      <c r="EU18" s="167" t="s">
        <v>640</v>
      </c>
      <c r="EV18" s="167" t="s">
        <v>641</v>
      </c>
      <c r="EW18" s="167" t="s">
        <v>642</v>
      </c>
      <c r="EX18" s="167" t="s">
        <v>643</v>
      </c>
      <c r="EY18" s="167" t="s">
        <v>644</v>
      </c>
      <c r="EZ18" s="167" t="s">
        <v>645</v>
      </c>
      <c r="FA18" s="167" t="s">
        <v>646</v>
      </c>
      <c r="FB18" s="167" t="s">
        <v>647</v>
      </c>
      <c r="FC18" s="167" t="s">
        <v>648</v>
      </c>
      <c r="FD18" s="167" t="s">
        <v>649</v>
      </c>
      <c r="FE18" s="167" t="s">
        <v>650</v>
      </c>
      <c r="FF18" s="167" t="s">
        <v>651</v>
      </c>
      <c r="FG18" s="167" t="s">
        <v>652</v>
      </c>
      <c r="FH18" s="167" t="s">
        <v>653</v>
      </c>
      <c r="FI18" s="167" t="s">
        <v>654</v>
      </c>
      <c r="FJ18" s="167" t="s">
        <v>655</v>
      </c>
      <c r="FK18" s="167" t="s">
        <v>656</v>
      </c>
      <c r="FL18" s="167" t="s">
        <v>657</v>
      </c>
      <c r="FM18" s="167" t="s">
        <v>658</v>
      </c>
      <c r="FN18" s="167" t="s">
        <v>659</v>
      </c>
      <c r="FO18" s="167" t="s">
        <v>660</v>
      </c>
      <c r="FP18" s="167" t="s">
        <v>661</v>
      </c>
      <c r="FQ18" s="167" t="s">
        <v>662</v>
      </c>
      <c r="FR18" s="167" t="s">
        <v>663</v>
      </c>
      <c r="FS18" s="167" t="s">
        <v>664</v>
      </c>
      <c r="FT18" s="167" t="s">
        <v>665</v>
      </c>
      <c r="FU18" s="167" t="s">
        <v>666</v>
      </c>
      <c r="FV18" s="167" t="s">
        <v>667</v>
      </c>
      <c r="FW18" s="167" t="s">
        <v>668</v>
      </c>
      <c r="FX18" s="167" t="s">
        <v>669</v>
      </c>
      <c r="FY18" s="167" t="s">
        <v>670</v>
      </c>
      <c r="FZ18" s="167" t="s">
        <v>671</v>
      </c>
      <c r="GA18" s="167" t="s">
        <v>672</v>
      </c>
      <c r="GB18" s="167" t="s">
        <v>673</v>
      </c>
      <c r="GC18" s="167" t="s">
        <v>674</v>
      </c>
      <c r="GD18" s="167" t="s">
        <v>675</v>
      </c>
      <c r="GE18" s="167" t="s">
        <v>676</v>
      </c>
      <c r="GF18" s="167" t="s">
        <v>677</v>
      </c>
      <c r="GG18" s="167" t="s">
        <v>678</v>
      </c>
      <c r="GH18" s="167" t="s">
        <v>679</v>
      </c>
      <c r="GI18" s="167" t="s">
        <v>680</v>
      </c>
      <c r="GJ18" s="167" t="s">
        <v>681</v>
      </c>
    </row>
    <row r="19" spans="74:192" ht="14.25" x14ac:dyDescent="0.2">
      <c r="BX19" s="79">
        <f>A3</f>
        <v>0</v>
      </c>
      <c r="BY19" s="163">
        <f>'2020-2021 - Page 5'!$C$4</f>
        <v>311291</v>
      </c>
      <c r="BZ19" s="163">
        <f>'2020-2021 - Page 5'!$D$4</f>
        <v>0</v>
      </c>
      <c r="CA19" s="163">
        <f>'2020-2021 - Page 5'!$E$4</f>
        <v>0</v>
      </c>
      <c r="CB19" s="163">
        <f>'2020-2021 - Page 5'!$F$4</f>
        <v>0</v>
      </c>
      <c r="CC19" s="163">
        <f>'2020-2021 - Page 5'!$G$4</f>
        <v>0</v>
      </c>
      <c r="CD19" s="163">
        <f>'2020-2021 - Page 5'!$I$4</f>
        <v>311291</v>
      </c>
      <c r="CE19" s="163">
        <f>'2020-2021 - Page 5'!$C$5</f>
        <v>181006</v>
      </c>
      <c r="CF19" s="163">
        <f>'2020-2021 - Page 5'!$D$5</f>
        <v>0</v>
      </c>
      <c r="CG19" s="163">
        <f>'2020-2021 - Page 5'!$E$5</f>
        <v>18631</v>
      </c>
      <c r="CH19" s="163">
        <f>'2020-2021 - Page 5'!$F$5</f>
        <v>5514</v>
      </c>
      <c r="CI19" s="163">
        <f>'2020-2021 - Page 5'!$G$5</f>
        <v>0</v>
      </c>
      <c r="CJ19" s="163">
        <f>'2020-2021 - Page 5'!$I$5</f>
        <v>205151</v>
      </c>
      <c r="CK19" s="163">
        <f>'2020-2021 - Page 5'!$C$6</f>
        <v>18191</v>
      </c>
      <c r="CL19" s="163">
        <f>'2020-2021 - Page 5'!$D$6</f>
        <v>0</v>
      </c>
      <c r="CM19" s="163">
        <f>'2020-2021 - Page 5'!$E$6</f>
        <v>0</v>
      </c>
      <c r="CN19" s="163">
        <f>'2020-2021 - Page 5'!$F$6</f>
        <v>0</v>
      </c>
      <c r="CO19" s="163">
        <f>'2020-2021 - Page 5'!$G$6</f>
        <v>0</v>
      </c>
      <c r="CP19" s="163">
        <f>'2020-2021 - Page 5'!$I$6</f>
        <v>18191</v>
      </c>
      <c r="CQ19" s="163">
        <f>'2020-2021 - Page 5'!$C$7</f>
        <v>268944</v>
      </c>
      <c r="CR19" s="163">
        <f>'2020-2021 - Page 5'!$D$7</f>
        <v>8000</v>
      </c>
      <c r="CS19" s="163">
        <f>'2020-2021 - Page 5'!$E$7</f>
        <v>18500</v>
      </c>
      <c r="CT19" s="163">
        <f>'2020-2021 - Page 5'!$F$7</f>
        <v>10886</v>
      </c>
      <c r="CU19" s="163">
        <f>'2020-2021 - Page 5'!$G$7</f>
        <v>0</v>
      </c>
      <c r="CV19" s="163">
        <f>'2020-2021 - Page 5'!$I$7</f>
        <v>306330</v>
      </c>
      <c r="CW19" s="163">
        <f>'2020-2021 - Page 5'!$C$8</f>
        <v>0</v>
      </c>
      <c r="CX19" s="163">
        <f>'2020-2021 - Page 5'!$D$8</f>
        <v>0</v>
      </c>
      <c r="CY19" s="163">
        <f>'2020-2021 - Page 5'!$E$8</f>
        <v>0</v>
      </c>
      <c r="CZ19" s="163">
        <f>'2020-2021 - Page 5'!$F$8</f>
        <v>0</v>
      </c>
      <c r="DA19" s="163">
        <f>'2020-2021 - Page 5'!$G$8</f>
        <v>0</v>
      </c>
      <c r="DB19" s="163">
        <f>'2020-2021 - Page 5'!$I$8</f>
        <v>0</v>
      </c>
      <c r="DC19" s="163">
        <f>'2020-2021 - Page 5'!$C$9</f>
        <v>0</v>
      </c>
      <c r="DD19" s="163">
        <f>'2020-2021 - Page 5'!$D$9</f>
        <v>0</v>
      </c>
      <c r="DE19" s="163">
        <f>'2020-2021 - Page 5'!$E$9</f>
        <v>0</v>
      </c>
      <c r="DF19" s="163">
        <f>'2020-2021 - Page 5'!$F$9</f>
        <v>0</v>
      </c>
      <c r="DG19" s="163">
        <f>'2020-2021 - Page 5'!$G$9</f>
        <v>0</v>
      </c>
      <c r="DH19" s="163">
        <f>'2020-2021 - Page 5'!$I$9</f>
        <v>0</v>
      </c>
      <c r="DI19" s="163">
        <f>'2020-2021 - Page 5'!$C$10</f>
        <v>180366</v>
      </c>
      <c r="DJ19" s="163">
        <f>'2020-2021 - Page 5'!$D$10</f>
        <v>0</v>
      </c>
      <c r="DK19" s="163">
        <f>'2020-2021 - Page 5'!$E$10</f>
        <v>0</v>
      </c>
      <c r="DL19" s="163">
        <f>'2020-2021 - Page 5'!$F$10</f>
        <v>517602</v>
      </c>
      <c r="DM19" s="163">
        <f>'2020-2021 - Page 5'!$G$10</f>
        <v>0</v>
      </c>
      <c r="DN19" s="163">
        <f>'2020-2021 - Page 5'!$I$10</f>
        <v>697968</v>
      </c>
      <c r="DO19" s="163">
        <f>'2020-2021 - Page 5'!$C$11</f>
        <v>0</v>
      </c>
      <c r="DP19" s="163">
        <f>'2020-2021 - Page 5'!$D$11</f>
        <v>0</v>
      </c>
      <c r="DQ19" s="163">
        <f>'2020-2021 - Page 5'!$E$11</f>
        <v>0</v>
      </c>
      <c r="DR19" s="163">
        <f>'2020-2021 - Page 5'!$F$11</f>
        <v>0</v>
      </c>
      <c r="DS19" s="163">
        <f>'2020-2021 - Page 5'!$G$11</f>
        <v>0</v>
      </c>
      <c r="DT19" s="163">
        <f>'2020-2021 - Page 5'!$I$11</f>
        <v>0</v>
      </c>
      <c r="DU19" s="163">
        <f>'2020-2021 - Page 5'!$C$12</f>
        <v>164649</v>
      </c>
      <c r="DV19" s="163">
        <f>'2020-2021 - Page 5'!$D$12</f>
        <v>0</v>
      </c>
      <c r="DW19" s="163">
        <f>'2020-2021 - Page 5'!$E$12</f>
        <v>0</v>
      </c>
      <c r="DX19" s="163">
        <f>'2020-2021 - Page 5'!$F$12</f>
        <v>47320</v>
      </c>
      <c r="DY19" s="163">
        <f>'2020-2021 - Page 5'!$G$12</f>
        <v>0</v>
      </c>
      <c r="DZ19" s="163">
        <f>'2020-2021 - Page 5'!$I$12</f>
        <v>265759</v>
      </c>
      <c r="EA19" s="163">
        <f>'2020-2021 - Page 5'!$C$14</f>
        <v>0</v>
      </c>
      <c r="EB19" s="163">
        <f>'2020-2021 - Page 5'!$D$14</f>
        <v>0</v>
      </c>
      <c r="EC19" s="163">
        <f>'2020-2021 - Page 5'!$E$14</f>
        <v>0</v>
      </c>
      <c r="ED19" s="163">
        <f>'2020-2021 - Page 5'!$F$14</f>
        <v>0</v>
      </c>
      <c r="EE19" s="163">
        <f>'2020-2021 - Page 5'!$G$14</f>
        <v>0</v>
      </c>
      <c r="EF19" s="163">
        <f>'2020-2021 - Page 5'!$I$14</f>
        <v>0</v>
      </c>
      <c r="EG19" s="163">
        <f>'2020-2021 - Page 5'!$C$15</f>
        <v>2617205</v>
      </c>
      <c r="EH19" s="163">
        <f>'2020-2021 - Page 5'!$D$15</f>
        <v>0</v>
      </c>
      <c r="EI19" s="163">
        <f>'2020-2021 - Page 5'!$E$15</f>
        <v>7092</v>
      </c>
      <c r="EJ19" s="163">
        <f>'2020-2021 - Page 5'!$F$15</f>
        <v>0</v>
      </c>
      <c r="EK19" s="163">
        <f>'2020-2021 - Page 5'!$G$15</f>
        <v>0</v>
      </c>
      <c r="EL19" s="163">
        <f>'2020-2021 - Page 5'!$I$15</f>
        <v>2624297</v>
      </c>
      <c r="EM19" s="163">
        <f>'2020-2021 - Page 5'!$C$16</f>
        <v>0</v>
      </c>
      <c r="EN19" s="163">
        <f>'2020-2021 - Page 5'!$D$16</f>
        <v>0</v>
      </c>
      <c r="EO19" s="163">
        <f>'2020-2021 - Page 5'!$E$16</f>
        <v>0</v>
      </c>
      <c r="EP19" s="163">
        <f>'2020-2021 - Page 5'!$F$16</f>
        <v>0</v>
      </c>
      <c r="EQ19" s="163">
        <f>'2020-2021 - Page 5'!$G$16</f>
        <v>0</v>
      </c>
      <c r="ER19" s="163">
        <f>'2020-2021 - Page 5'!$I$16</f>
        <v>0</v>
      </c>
      <c r="ES19" s="163">
        <f>'2020-2021 - Page 5'!$C$17</f>
        <v>88055</v>
      </c>
      <c r="ET19" s="163">
        <f>'2020-2021 - Page 5'!$D$17</f>
        <v>0</v>
      </c>
      <c r="EU19" s="163">
        <f>'2020-2021 - Page 5'!$E$17</f>
        <v>0</v>
      </c>
      <c r="EV19" s="163">
        <f>'2020-2021 - Page 5'!$F$17</f>
        <v>0</v>
      </c>
      <c r="EW19" s="163">
        <f>'2020-2021 - Page 5'!$G$17</f>
        <v>0</v>
      </c>
      <c r="EX19" s="163">
        <f>'2020-2021 - Page 5'!$I$17</f>
        <v>238055</v>
      </c>
      <c r="EY19" s="163">
        <f>'2020-2021 - Page 5'!$C$18</f>
        <v>380034</v>
      </c>
      <c r="EZ19" s="163">
        <f>'2020-2021 - Page 5'!$D$18</f>
        <v>0</v>
      </c>
      <c r="FA19" s="163">
        <f>'2020-2021 - Page 5'!$E$18</f>
        <v>0</v>
      </c>
      <c r="FB19" s="163">
        <f>'2020-2021 - Page 5'!$F$18</f>
        <v>33215</v>
      </c>
      <c r="FC19" s="163">
        <f>'2020-2021 - Page 5'!$G$18</f>
        <v>0</v>
      </c>
      <c r="FD19" s="163">
        <f>'2020-2021 - Page 5'!$I$18</f>
        <v>413249</v>
      </c>
      <c r="FE19" s="163">
        <f>'2020-2021 - Page 5'!$C$19</f>
        <v>0</v>
      </c>
      <c r="FF19" s="163">
        <f>'2020-2021 - Page 5'!$D$19</f>
        <v>0</v>
      </c>
      <c r="FG19" s="163">
        <f>'2020-2021 - Page 5'!$E$19</f>
        <v>0</v>
      </c>
      <c r="FH19" s="163">
        <f>'2020-2021 - Page 5'!$F$19</f>
        <v>0</v>
      </c>
      <c r="FI19" s="163">
        <f>'2020-2021 - Page 5'!$G$19</f>
        <v>0</v>
      </c>
      <c r="FJ19" s="163">
        <f>'2020-2021 - Page 5'!$I$19</f>
        <v>0</v>
      </c>
      <c r="FK19" s="163">
        <f>'2020-2021 - Page 5'!$C$20</f>
        <v>85486</v>
      </c>
      <c r="FL19" s="163">
        <f>'2020-2021 - Page 5'!$D$20</f>
        <v>0</v>
      </c>
      <c r="FM19" s="163">
        <f>'2020-2021 - Page 5'!$E$20</f>
        <v>0</v>
      </c>
      <c r="FN19" s="163">
        <f>'2020-2021 - Page 5'!$F$20</f>
        <v>67647</v>
      </c>
      <c r="FO19" s="163">
        <f>'2020-2021 - Page 5'!$G$20</f>
        <v>0</v>
      </c>
      <c r="FP19" s="163">
        <f>'2020-2021 - Page 5'!$I$20</f>
        <v>153133</v>
      </c>
      <c r="FQ19" s="163">
        <f>'2020-2021 - Page 5'!$C$21</f>
        <v>226566</v>
      </c>
      <c r="FR19" s="163">
        <f>'2020-2021 - Page 5'!$D$21</f>
        <v>11493</v>
      </c>
      <c r="FS19" s="163">
        <f>'2020-2021 - Page 5'!$E$21</f>
        <v>33204</v>
      </c>
      <c r="FT19" s="163">
        <f>'2020-2021 - Page 5'!$F$21</f>
        <v>41460</v>
      </c>
      <c r="FU19" s="163">
        <f>'2020-2021 - Page 5'!$G$21</f>
        <v>0</v>
      </c>
      <c r="FV19" s="163">
        <f>'2020-2021 - Page 5'!$I$21</f>
        <v>312723</v>
      </c>
      <c r="FW19" s="163">
        <f>'2020-2021 - Page 5'!$C$22</f>
        <v>0</v>
      </c>
      <c r="FX19" s="163">
        <f>'2020-2021 - Page 5'!$D$22</f>
        <v>0</v>
      </c>
      <c r="FY19" s="163">
        <f>'2020-2021 - Page 5'!$E$22</f>
        <v>0</v>
      </c>
      <c r="FZ19" s="163">
        <f>'2020-2021 - Page 5'!$F$22</f>
        <v>0</v>
      </c>
      <c r="GA19" s="163">
        <f>'2020-2021 - Page 5'!$G$22</f>
        <v>0</v>
      </c>
      <c r="GB19" s="163">
        <f>'2020-2021 - Page 5'!$I$22</f>
        <v>0</v>
      </c>
      <c r="GC19" s="163">
        <f>'2020-2021 - Page 5'!$G$23</f>
        <v>0</v>
      </c>
      <c r="GD19" s="163">
        <f>'2020-2021 - Page 5'!$I$23</f>
        <v>0</v>
      </c>
      <c r="GE19" s="163">
        <f>'2020-2021 - Page 5'!$C$24</f>
        <v>4521793</v>
      </c>
      <c r="GF19" s="163">
        <f>'2020-2021 - Page 5'!$D$24</f>
        <v>19493</v>
      </c>
      <c r="GG19" s="163">
        <f>'2020-2021 - Page 5'!$E$24</f>
        <v>77427</v>
      </c>
      <c r="GH19" s="163">
        <f>'2020-2021 - Page 5'!$F$24</f>
        <v>723644</v>
      </c>
      <c r="GI19" s="163">
        <f>'2020-2021 - Page 5'!$G$24</f>
        <v>0</v>
      </c>
      <c r="GJ19" s="163">
        <f>'2020-2021 - Page 5'!$I$24</f>
        <v>5546147</v>
      </c>
    </row>
  </sheetData>
  <sheetProtection password="EBF0" sheet="1" objects="1" scenarios="1"/>
  <mergeCells count="1">
    <mergeCell ref="B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C33"/>
  <sheetViews>
    <sheetView topLeftCell="A4" workbookViewId="0">
      <selection activeCell="C24" sqref="C24"/>
    </sheetView>
  </sheetViews>
  <sheetFormatPr defaultColWidth="9.140625" defaultRowHeight="12.75" x14ac:dyDescent="0.2"/>
  <cols>
    <col min="1" max="1" width="50.42578125" style="313" customWidth="1"/>
    <col min="2" max="2" width="35.85546875" style="313" customWidth="1"/>
    <col min="3" max="3" width="67.42578125" style="313" customWidth="1"/>
    <col min="4" max="16384" width="9.140625" style="313"/>
  </cols>
  <sheetData>
    <row r="1" spans="1:3" ht="44.45" customHeight="1" x14ac:dyDescent="0.2">
      <c r="A1" s="549" t="s">
        <v>1071</v>
      </c>
      <c r="B1" s="549"/>
      <c r="C1" s="549"/>
    </row>
    <row r="2" spans="1:3" x14ac:dyDescent="0.2">
      <c r="A2" s="314"/>
      <c r="B2" s="314"/>
      <c r="C2" s="314"/>
    </row>
    <row r="3" spans="1:3" ht="15.75" x14ac:dyDescent="0.2">
      <c r="A3" s="550" t="s">
        <v>1121</v>
      </c>
      <c r="B3" s="550"/>
      <c r="C3" s="550"/>
    </row>
    <row r="4" spans="1:3" ht="15.75" x14ac:dyDescent="0.2">
      <c r="A4" s="539" t="s">
        <v>1123</v>
      </c>
      <c r="B4" s="538"/>
      <c r="C4" s="538"/>
    </row>
    <row r="5" spans="1:3" ht="15.75" x14ac:dyDescent="0.2">
      <c r="A5" s="540" t="s">
        <v>1122</v>
      </c>
      <c r="B5" s="538"/>
      <c r="C5" s="538"/>
    </row>
    <row r="6" spans="1:3" ht="25.5" customHeight="1" thickBot="1" x14ac:dyDescent="0.3">
      <c r="A6" s="548" t="s">
        <v>935</v>
      </c>
      <c r="B6" s="548"/>
      <c r="C6" s="548"/>
    </row>
    <row r="7" spans="1:3" ht="15.75" x14ac:dyDescent="0.25">
      <c r="A7" s="315"/>
      <c r="B7" s="316" t="s">
        <v>934</v>
      </c>
      <c r="C7" s="314"/>
    </row>
    <row r="8" spans="1:3" ht="19.5" customHeight="1" x14ac:dyDescent="0.2">
      <c r="A8" s="314" t="s">
        <v>936</v>
      </c>
      <c r="B8" s="317" t="s">
        <v>1131</v>
      </c>
      <c r="C8" s="314"/>
    </row>
    <row r="9" spans="1:3" ht="19.5" customHeight="1" x14ac:dyDescent="0.2">
      <c r="A9" s="314" t="s">
        <v>113</v>
      </c>
      <c r="B9" s="317" t="s">
        <v>1132</v>
      </c>
      <c r="C9" s="318" t="s">
        <v>904</v>
      </c>
    </row>
    <row r="10" spans="1:3" ht="19.5" customHeight="1" x14ac:dyDescent="0.2">
      <c r="A10" s="314" t="s">
        <v>734</v>
      </c>
      <c r="B10" s="319" t="s">
        <v>1037</v>
      </c>
      <c r="C10" s="314"/>
    </row>
    <row r="11" spans="1:3" ht="19.5" customHeight="1" x14ac:dyDescent="0.2">
      <c r="A11" s="314" t="s">
        <v>735</v>
      </c>
      <c r="B11" s="319" t="s">
        <v>1038</v>
      </c>
      <c r="C11" s="314"/>
    </row>
    <row r="12" spans="1:3" ht="19.5" customHeight="1" x14ac:dyDescent="0.2">
      <c r="A12" s="320" t="s">
        <v>916</v>
      </c>
      <c r="B12" s="321">
        <v>65019846</v>
      </c>
      <c r="C12" s="322" t="s">
        <v>741</v>
      </c>
    </row>
    <row r="13" spans="1:3" ht="19.5" customHeight="1" x14ac:dyDescent="0.2">
      <c r="A13" s="320" t="s">
        <v>917</v>
      </c>
      <c r="B13" s="321">
        <v>51495970</v>
      </c>
      <c r="C13" s="325" t="s">
        <v>742</v>
      </c>
    </row>
    <row r="14" spans="1:3" ht="19.5" customHeight="1" x14ac:dyDescent="0.2">
      <c r="A14" s="323" t="s">
        <v>739</v>
      </c>
      <c r="B14" s="321">
        <v>344732</v>
      </c>
      <c r="C14" s="325" t="s">
        <v>742</v>
      </c>
    </row>
    <row r="15" spans="1:3" ht="19.5" customHeight="1" x14ac:dyDescent="0.2">
      <c r="A15" s="326" t="s">
        <v>919</v>
      </c>
      <c r="B15" s="321">
        <v>8653354.3200000003</v>
      </c>
      <c r="C15" s="325" t="s">
        <v>921</v>
      </c>
    </row>
    <row r="16" spans="1:3" ht="19.5" customHeight="1" thickBot="1" x14ac:dyDescent="0.25">
      <c r="A16" s="327" t="s">
        <v>740</v>
      </c>
      <c r="B16" s="328">
        <v>0.669435</v>
      </c>
      <c r="C16" s="325" t="s">
        <v>743</v>
      </c>
    </row>
    <row r="17" spans="1:3" ht="19.5" customHeight="1" thickTop="1" x14ac:dyDescent="0.2">
      <c r="A17" s="329" t="s">
        <v>1079</v>
      </c>
      <c r="B17" s="324">
        <v>765000</v>
      </c>
      <c r="C17" s="322" t="s">
        <v>1081</v>
      </c>
    </row>
    <row r="18" spans="1:3" ht="19.5" customHeight="1" thickBot="1" x14ac:dyDescent="0.25">
      <c r="A18" s="327" t="s">
        <v>1080</v>
      </c>
      <c r="B18" s="324">
        <v>105607.5</v>
      </c>
      <c r="C18" s="322" t="s">
        <v>1082</v>
      </c>
    </row>
    <row r="19" spans="1:3" ht="19.5" customHeight="1" thickTop="1" x14ac:dyDescent="0.2">
      <c r="A19" s="329" t="s">
        <v>736</v>
      </c>
      <c r="B19" s="324">
        <v>0</v>
      </c>
      <c r="C19" s="322" t="s">
        <v>783</v>
      </c>
    </row>
    <row r="20" spans="1:3" ht="19.5" customHeight="1" x14ac:dyDescent="0.2">
      <c r="A20" s="326" t="s">
        <v>737</v>
      </c>
      <c r="B20" s="324">
        <v>0</v>
      </c>
      <c r="C20" s="325" t="s">
        <v>781</v>
      </c>
    </row>
    <row r="21" spans="1:3" ht="19.5" customHeight="1" thickBot="1" x14ac:dyDescent="0.25">
      <c r="A21" s="327" t="s">
        <v>738</v>
      </c>
      <c r="B21" s="324">
        <v>0</v>
      </c>
      <c r="C21" s="325" t="s">
        <v>782</v>
      </c>
    </row>
    <row r="22" spans="1:3" ht="19.5" customHeight="1" thickTop="1" x14ac:dyDescent="0.2">
      <c r="A22" s="330" t="s">
        <v>915</v>
      </c>
      <c r="B22" s="319" t="s">
        <v>1158</v>
      </c>
      <c r="C22" s="322" t="s">
        <v>820</v>
      </c>
    </row>
    <row r="23" spans="1:3" ht="19.5" customHeight="1" x14ac:dyDescent="0.2">
      <c r="A23" s="331" t="s">
        <v>108</v>
      </c>
      <c r="B23" s="319" t="s">
        <v>1163</v>
      </c>
    </row>
    <row r="24" spans="1:3" ht="19.5" customHeight="1" x14ac:dyDescent="0.2">
      <c r="A24" s="331" t="s">
        <v>109</v>
      </c>
      <c r="B24" s="319" t="s">
        <v>1039</v>
      </c>
    </row>
    <row r="25" spans="1:3" ht="19.5" customHeight="1" x14ac:dyDescent="0.2">
      <c r="A25" s="331" t="s">
        <v>110</v>
      </c>
      <c r="B25" s="319" t="s">
        <v>1171</v>
      </c>
    </row>
    <row r="26" spans="1:3" ht="19.5" customHeight="1" x14ac:dyDescent="0.2">
      <c r="A26" s="331" t="s">
        <v>111</v>
      </c>
      <c r="B26" s="319" t="s">
        <v>1160</v>
      </c>
    </row>
    <row r="27" spans="1:3" ht="19.5" customHeight="1" x14ac:dyDescent="0.2">
      <c r="A27" s="331" t="s">
        <v>112</v>
      </c>
      <c r="B27" s="319" t="s">
        <v>1161</v>
      </c>
    </row>
    <row r="28" spans="1:3" ht="19.5" customHeight="1" x14ac:dyDescent="0.2">
      <c r="A28" s="331" t="s">
        <v>744</v>
      </c>
      <c r="B28" s="319" t="s">
        <v>1158</v>
      </c>
    </row>
    <row r="29" spans="1:3" ht="19.5" customHeight="1" x14ac:dyDescent="0.2">
      <c r="A29" s="331" t="s">
        <v>108</v>
      </c>
      <c r="B29" s="319" t="s">
        <v>1162</v>
      </c>
    </row>
    <row r="30" spans="1:3" ht="19.5" customHeight="1" x14ac:dyDescent="0.2">
      <c r="A30" s="331" t="s">
        <v>109</v>
      </c>
      <c r="B30" s="319" t="s">
        <v>1039</v>
      </c>
    </row>
    <row r="31" spans="1:3" ht="19.5" customHeight="1" x14ac:dyDescent="0.2">
      <c r="A31" s="331" t="s">
        <v>110</v>
      </c>
      <c r="B31" s="319" t="s">
        <v>1159</v>
      </c>
    </row>
    <row r="32" spans="1:3" ht="19.5" customHeight="1" x14ac:dyDescent="0.2">
      <c r="A32" s="331" t="s">
        <v>111</v>
      </c>
      <c r="B32" s="319" t="s">
        <v>1160</v>
      </c>
    </row>
    <row r="33" spans="1:2" ht="19.5" customHeight="1" x14ac:dyDescent="0.2">
      <c r="A33" s="331" t="s">
        <v>112</v>
      </c>
      <c r="B33" s="319" t="s">
        <v>1161</v>
      </c>
    </row>
  </sheetData>
  <sheetProtection algorithmName="SHA-512" hashValue="+yBbzrdS6X7ALukSE1SPQuRFZ/vvpBNNsl9Rt7cHtFMPquqKoa3IpniqncTK9aBfMUgcJRAgVstRlN7WLW6+1A==" saltValue="7O7ebyy2+j2P2NSZ/N9yRg==" spinCount="100000" sheet="1" objects="1" scenarios="1"/>
  <mergeCells count="3">
    <mergeCell ref="A6:C6"/>
    <mergeCell ref="A1:C1"/>
    <mergeCell ref="A3:C3"/>
  </mergeCells>
  <phoneticPr fontId="0" type="noConversion"/>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0"/>
  <sheetViews>
    <sheetView tabSelected="1" topLeftCell="A7" workbookViewId="0">
      <selection activeCell="B12" sqref="B12"/>
    </sheetView>
  </sheetViews>
  <sheetFormatPr defaultColWidth="9.140625" defaultRowHeight="12.75" x14ac:dyDescent="0.2"/>
  <cols>
    <col min="1" max="1" width="1.5703125" style="7" customWidth="1"/>
    <col min="2" max="2" width="20.5703125" style="7" customWidth="1"/>
    <col min="3" max="3" width="45.5703125" style="7" customWidth="1"/>
    <col min="4" max="4" width="3.5703125" style="7" customWidth="1"/>
    <col min="5" max="5" width="13.5703125" style="7" customWidth="1"/>
    <col min="6" max="6" width="4.42578125" style="7" customWidth="1"/>
    <col min="7" max="7" width="20.5703125" style="7" customWidth="1"/>
    <col min="8" max="8" width="4.42578125" style="7" customWidth="1"/>
    <col min="9" max="9" width="20.5703125" style="7" customWidth="1"/>
    <col min="10" max="11" width="1.5703125" style="7" customWidth="1"/>
    <col min="12" max="16384" width="9.140625" style="7"/>
  </cols>
  <sheetData>
    <row r="1" spans="1:18" ht="36" x14ac:dyDescent="0.25">
      <c r="B1" s="8" t="s">
        <v>1040</v>
      </c>
      <c r="C1" s="9"/>
      <c r="D1" s="9"/>
      <c r="E1" s="563" t="str">
        <f>CONCATENATE('Basic Data Input'!B8)</f>
        <v>City of Plainview</v>
      </c>
      <c r="F1" s="563"/>
      <c r="G1" s="563"/>
      <c r="H1" s="563"/>
      <c r="I1" s="563"/>
      <c r="J1" s="10"/>
      <c r="K1" s="11"/>
      <c r="L1" s="10"/>
    </row>
    <row r="2" spans="1:18" ht="18" x14ac:dyDescent="0.25">
      <c r="B2" s="12" t="s">
        <v>16</v>
      </c>
      <c r="C2" s="9"/>
      <c r="E2" s="13" t="s">
        <v>0</v>
      </c>
      <c r="F2" s="14"/>
      <c r="G2" s="14"/>
      <c r="H2" s="14"/>
      <c r="I2" s="13"/>
      <c r="J2" s="10"/>
      <c r="K2" s="11"/>
      <c r="L2" s="10"/>
    </row>
    <row r="3" spans="1:18" ht="15" x14ac:dyDescent="0.2">
      <c r="B3" s="15"/>
      <c r="C3" s="9"/>
      <c r="D3" s="9"/>
      <c r="E3" s="16" t="str">
        <f>CONCATENATE('Basic Data Input'!B9," County")</f>
        <v>Pierce County</v>
      </c>
      <c r="F3" s="16"/>
      <c r="G3" s="16"/>
      <c r="H3" s="16"/>
      <c r="I3" s="17"/>
      <c r="J3" s="10"/>
      <c r="K3" s="9"/>
      <c r="L3" s="10"/>
    </row>
    <row r="4" spans="1:18" ht="24" customHeight="1" x14ac:dyDescent="0.25">
      <c r="B4" s="18" t="str">
        <f>CONCATENATE("This budget is for the Period ",'Basic Data Input'!B10," through ",'Basic Data Input'!B11,"")</f>
        <v>This budget is for the Period October 1, 2022 through September 30, 2023</v>
      </c>
      <c r="C4" s="9"/>
      <c r="D4" s="19"/>
      <c r="E4" s="20"/>
      <c r="F4" s="20"/>
      <c r="G4" s="20"/>
      <c r="H4" s="20"/>
      <c r="I4" s="17"/>
    </row>
    <row r="5" spans="1:18" ht="9" customHeight="1" thickBot="1" x14ac:dyDescent="0.25">
      <c r="C5" s="21"/>
      <c r="D5" s="22"/>
      <c r="E5" s="22"/>
      <c r="F5" s="22"/>
      <c r="G5" s="22"/>
      <c r="H5" s="22"/>
      <c r="I5" s="22"/>
    </row>
    <row r="6" spans="1:18" ht="39" hidden="1" thickBot="1" x14ac:dyDescent="0.25">
      <c r="C6" s="23"/>
      <c r="E6" s="24" t="s">
        <v>1</v>
      </c>
      <c r="F6" s="22"/>
      <c r="G6" s="22"/>
      <c r="H6" s="22"/>
      <c r="I6" s="22"/>
      <c r="J6" s="25"/>
    </row>
    <row r="7" spans="1:18" ht="24.95" customHeight="1" thickBot="1" x14ac:dyDescent="0.25">
      <c r="A7" s="576" t="s">
        <v>811</v>
      </c>
      <c r="B7" s="577"/>
      <c r="C7" s="577"/>
      <c r="D7" s="577"/>
      <c r="E7" s="577"/>
      <c r="F7" s="577"/>
      <c r="G7" s="577"/>
      <c r="H7" s="577"/>
      <c r="I7" s="577"/>
      <c r="J7" s="578"/>
      <c r="M7" s="551" t="s">
        <v>818</v>
      </c>
      <c r="N7" s="551"/>
      <c r="O7" s="551"/>
      <c r="P7" s="551"/>
      <c r="Q7" s="551"/>
      <c r="R7" s="551"/>
    </row>
    <row r="8" spans="1:18" ht="13.5" thickBot="1" x14ac:dyDescent="0.25">
      <c r="B8" s="27"/>
      <c r="M8" s="551"/>
      <c r="N8" s="551"/>
      <c r="O8" s="551"/>
      <c r="P8" s="551"/>
      <c r="Q8" s="551"/>
      <c r="R8" s="551"/>
    </row>
    <row r="9" spans="1:18" ht="20.100000000000001" customHeight="1" x14ac:dyDescent="0.2">
      <c r="A9" s="30"/>
      <c r="B9" s="31" t="s">
        <v>12</v>
      </c>
      <c r="C9" s="32"/>
      <c r="D9" s="33"/>
      <c r="E9" s="558" t="str">
        <f>CONCATENATE("Projected Outstanding Bonded Indebtedness as of ",'Basic Data Input'!B10,"")</f>
        <v>Projected Outstanding Bonded Indebtedness as of October 1, 2022</v>
      </c>
      <c r="F9" s="559"/>
      <c r="G9" s="559"/>
      <c r="H9" s="559"/>
      <c r="I9" s="559"/>
      <c r="J9" s="34"/>
      <c r="M9" s="551"/>
      <c r="N9" s="551"/>
      <c r="O9" s="551"/>
      <c r="P9" s="551"/>
      <c r="Q9" s="551"/>
      <c r="R9" s="551"/>
    </row>
    <row r="10" spans="1:18" x14ac:dyDescent="0.2">
      <c r="A10" s="35"/>
      <c r="B10" s="10"/>
      <c r="C10" s="10"/>
      <c r="D10" s="36"/>
      <c r="E10" s="99" t="s">
        <v>116</v>
      </c>
      <c r="F10" s="9"/>
      <c r="G10" s="9"/>
      <c r="H10" s="9"/>
      <c r="I10" s="9"/>
      <c r="J10" s="36"/>
    </row>
    <row r="11" spans="1:18" hidden="1" x14ac:dyDescent="0.2">
      <c r="A11" s="35"/>
      <c r="B11" s="10"/>
      <c r="C11" s="10"/>
      <c r="D11" s="36"/>
      <c r="E11" s="37"/>
      <c r="F11" s="9"/>
      <c r="G11" s="9"/>
      <c r="H11" s="9"/>
      <c r="I11" s="9"/>
      <c r="J11" s="36"/>
    </row>
    <row r="12" spans="1:18" ht="21" customHeight="1" x14ac:dyDescent="0.2">
      <c r="A12" s="35"/>
      <c r="B12" s="83">
        <f>ROUND('Receipts - Page 2'!E32,2)-B13</f>
        <v>325099.05</v>
      </c>
      <c r="C12" s="188" t="s">
        <v>726</v>
      </c>
      <c r="D12" s="36"/>
      <c r="E12" s="39"/>
      <c r="F12" s="40" t="s">
        <v>38</v>
      </c>
      <c r="G12" s="9"/>
      <c r="H12" s="9"/>
      <c r="I12" s="84">
        <v>765000</v>
      </c>
      <c r="J12" s="36"/>
    </row>
    <row r="13" spans="1:18" ht="21" customHeight="1" x14ac:dyDescent="0.2">
      <c r="A13" s="35"/>
      <c r="B13" s="194">
        <v>75775</v>
      </c>
      <c r="C13" s="38" t="s">
        <v>14</v>
      </c>
      <c r="D13" s="36"/>
      <c r="E13" s="39"/>
      <c r="F13" s="38" t="s">
        <v>39</v>
      </c>
      <c r="G13" s="41"/>
      <c r="H13" s="41"/>
      <c r="I13" s="85">
        <v>105607.5</v>
      </c>
      <c r="J13" s="36"/>
    </row>
    <row r="14" spans="1:18" ht="22.5" customHeight="1" x14ac:dyDescent="0.2">
      <c r="A14" s="35"/>
      <c r="B14" s="83">
        <f>IF(ROUND(SUM(B12:B13),2)&lt;&gt;'Receipts - Page 2'!E32,"Must = Tax Recap P. 2",ROUND(SUM(B12:B13),2))</f>
        <v>400874.05</v>
      </c>
      <c r="C14" s="42" t="s">
        <v>15</v>
      </c>
      <c r="D14" s="36"/>
      <c r="E14" s="43"/>
      <c r="F14" s="38" t="s">
        <v>40</v>
      </c>
      <c r="G14" s="44"/>
      <c r="H14" s="29"/>
      <c r="I14" s="45">
        <f>ROUND(SUM(I12:I13),2)</f>
        <v>870607.5</v>
      </c>
      <c r="J14" s="36"/>
    </row>
    <row r="15" spans="1:18" ht="5.0999999999999996" customHeight="1" thickBot="1" x14ac:dyDescent="0.25">
      <c r="A15" s="46"/>
      <c r="B15" s="47"/>
      <c r="C15" s="47"/>
      <c r="D15" s="48"/>
      <c r="E15" s="49"/>
      <c r="F15" s="50"/>
      <c r="G15" s="50"/>
      <c r="H15" s="50"/>
      <c r="I15" s="51"/>
      <c r="J15" s="48"/>
    </row>
    <row r="16" spans="1:18" ht="23.25" customHeight="1" thickBot="1" x14ac:dyDescent="0.35">
      <c r="A16" s="54"/>
      <c r="B16" s="168"/>
      <c r="C16" s="168"/>
      <c r="D16" s="34"/>
      <c r="E16" s="552" t="s">
        <v>722</v>
      </c>
      <c r="F16" s="553"/>
      <c r="G16" s="553"/>
      <c r="H16" s="553"/>
      <c r="I16" s="553"/>
      <c r="J16" s="554"/>
    </row>
    <row r="17" spans="1:18" ht="27.95" customHeight="1" thickBot="1" x14ac:dyDescent="0.25">
      <c r="A17" s="35"/>
      <c r="B17" s="181">
        <f>'Basic Data Input'!B12</f>
        <v>65019846</v>
      </c>
      <c r="C17" s="218" t="s">
        <v>720</v>
      </c>
      <c r="D17" s="36"/>
      <c r="E17" s="555" t="s">
        <v>1041</v>
      </c>
      <c r="F17" s="556"/>
      <c r="G17" s="556"/>
      <c r="H17" s="556"/>
      <c r="I17" s="556"/>
      <c r="J17" s="557"/>
    </row>
    <row r="18" spans="1:18" ht="15" customHeight="1" thickBot="1" x14ac:dyDescent="0.25">
      <c r="A18" s="35"/>
      <c r="B18" s="219" t="s">
        <v>721</v>
      </c>
      <c r="C18" s="219"/>
      <c r="D18" s="36"/>
      <c r="E18" s="183"/>
      <c r="F18" s="185" t="s">
        <v>251</v>
      </c>
      <c r="G18" s="184" t="s">
        <v>723</v>
      </c>
      <c r="H18" s="185"/>
      <c r="I18" s="186" t="s">
        <v>724</v>
      </c>
      <c r="J18" s="187"/>
      <c r="K18" s="105"/>
    </row>
    <row r="19" spans="1:18" ht="21" customHeight="1" thickBot="1" x14ac:dyDescent="0.25">
      <c r="A19" s="579" t="s">
        <v>13</v>
      </c>
      <c r="B19" s="580"/>
      <c r="C19" s="580"/>
      <c r="D19" s="581"/>
      <c r="E19" s="564" t="s">
        <v>1043</v>
      </c>
      <c r="F19" s="565"/>
      <c r="G19" s="565"/>
      <c r="H19" s="565"/>
      <c r="I19" s="565"/>
      <c r="J19" s="566"/>
      <c r="K19" s="105"/>
    </row>
    <row r="20" spans="1:18" ht="25.5" customHeight="1" thickBot="1" x14ac:dyDescent="0.25">
      <c r="A20" s="35"/>
      <c r="B20" s="68"/>
      <c r="C20" s="68"/>
      <c r="D20" s="36"/>
      <c r="E20" s="567" t="s">
        <v>727</v>
      </c>
      <c r="F20" s="568"/>
      <c r="G20" s="568"/>
      <c r="H20" s="568"/>
      <c r="I20" s="568"/>
      <c r="J20" s="569"/>
      <c r="K20" s="153"/>
    </row>
    <row r="21" spans="1:18" ht="13.5" customHeight="1" x14ac:dyDescent="0.2">
      <c r="A21" s="35"/>
      <c r="B21" s="216"/>
      <c r="C21" s="180"/>
      <c r="D21" s="36"/>
      <c r="E21" s="570" t="s">
        <v>1042</v>
      </c>
      <c r="F21" s="571"/>
      <c r="G21" s="571"/>
      <c r="H21" s="571"/>
      <c r="I21" s="571"/>
      <c r="J21" s="572"/>
      <c r="K21" s="53"/>
    </row>
    <row r="22" spans="1:18" ht="17.25" customHeight="1" thickBot="1" x14ac:dyDescent="0.25">
      <c r="A22" s="35"/>
      <c r="B22" s="216"/>
      <c r="C22" s="217"/>
      <c r="D22" s="36"/>
      <c r="E22" s="573"/>
      <c r="F22" s="574"/>
      <c r="G22" s="574"/>
      <c r="H22" s="574"/>
      <c r="I22" s="574"/>
      <c r="J22" s="575"/>
    </row>
    <row r="23" spans="1:18" ht="18.75" customHeight="1" thickBot="1" x14ac:dyDescent="0.25">
      <c r="A23" s="35"/>
      <c r="B23" s="216"/>
      <c r="C23" s="217"/>
      <c r="D23" s="36"/>
      <c r="E23" s="189"/>
      <c r="F23" s="190"/>
      <c r="G23" s="191" t="s">
        <v>723</v>
      </c>
      <c r="H23" s="190" t="s">
        <v>251</v>
      </c>
      <c r="I23" s="192" t="s">
        <v>724</v>
      </c>
      <c r="J23" s="193"/>
      <c r="K23" s="10"/>
    </row>
    <row r="24" spans="1:18" ht="19.5" customHeight="1" thickBot="1" x14ac:dyDescent="0.25">
      <c r="A24" s="35"/>
      <c r="B24" s="216"/>
      <c r="C24" s="217"/>
      <c r="D24" s="36"/>
      <c r="E24" s="560" t="s">
        <v>1044</v>
      </c>
      <c r="F24" s="561"/>
      <c r="G24" s="561"/>
      <c r="H24" s="561"/>
      <c r="I24" s="561"/>
      <c r="J24" s="562"/>
      <c r="K24" s="10"/>
    </row>
    <row r="25" spans="1:18" s="157" customFormat="1" ht="16.5" thickTop="1" thickBot="1" x14ac:dyDescent="0.3">
      <c r="A25" s="592" t="s">
        <v>821</v>
      </c>
      <c r="B25" s="593"/>
      <c r="C25" s="593"/>
      <c r="D25" s="594"/>
      <c r="E25" s="595" t="s">
        <v>822</v>
      </c>
      <c r="F25" s="596"/>
      <c r="G25" s="596"/>
      <c r="H25" s="596"/>
      <c r="I25" s="596"/>
      <c r="J25" s="597"/>
      <c r="K25" s="213"/>
    </row>
    <row r="26" spans="1:18" s="157" customFormat="1" ht="46.5" customHeight="1" thickTop="1" thickBot="1" x14ac:dyDescent="0.25">
      <c r="A26" s="598" t="s">
        <v>823</v>
      </c>
      <c r="B26" s="599"/>
      <c r="C26" s="599"/>
      <c r="D26" s="600"/>
      <c r="E26" s="601" t="s">
        <v>1045</v>
      </c>
      <c r="F26" s="602"/>
      <c r="G26" s="602"/>
      <c r="H26" s="602"/>
      <c r="I26" s="602"/>
      <c r="J26" s="603"/>
      <c r="K26" s="213"/>
    </row>
    <row r="27" spans="1:18" s="157" customFormat="1" ht="15.75" thickTop="1" x14ac:dyDescent="0.25">
      <c r="A27" s="604" t="s">
        <v>718</v>
      </c>
      <c r="B27" s="605"/>
      <c r="C27" s="605"/>
      <c r="D27" s="606"/>
      <c r="E27" s="607" t="s">
        <v>824</v>
      </c>
      <c r="F27" s="608"/>
      <c r="G27" s="608"/>
      <c r="H27" s="608"/>
      <c r="I27" s="608"/>
      <c r="J27" s="609"/>
      <c r="K27" s="213"/>
    </row>
    <row r="28" spans="1:18" s="157" customFormat="1" ht="19.5" customHeight="1" x14ac:dyDescent="0.25">
      <c r="A28" s="583" t="s">
        <v>1128</v>
      </c>
      <c r="B28" s="584"/>
      <c r="C28" s="584"/>
      <c r="D28" s="585"/>
      <c r="E28" s="586" t="s">
        <v>825</v>
      </c>
      <c r="F28" s="587"/>
      <c r="G28" s="587"/>
      <c r="H28" s="587"/>
      <c r="I28" s="587"/>
      <c r="J28" s="588"/>
      <c r="K28" s="213"/>
      <c r="M28" s="582" t="s">
        <v>894</v>
      </c>
      <c r="N28" s="582"/>
      <c r="O28" s="582"/>
      <c r="P28" s="582"/>
      <c r="Q28" s="582"/>
      <c r="R28" s="582"/>
    </row>
    <row r="29" spans="1:18" s="157" customFormat="1" ht="24" customHeight="1" thickBot="1" x14ac:dyDescent="0.3">
      <c r="A29" s="589" t="s">
        <v>971</v>
      </c>
      <c r="B29" s="590"/>
      <c r="C29" s="590"/>
      <c r="D29" s="591"/>
      <c r="E29" s="228" t="s">
        <v>719</v>
      </c>
      <c r="F29" s="229"/>
      <c r="G29" s="230"/>
      <c r="H29" s="229"/>
      <c r="I29" s="229"/>
      <c r="J29" s="231"/>
      <c r="K29" s="213"/>
      <c r="M29" s="582"/>
      <c r="N29" s="582"/>
      <c r="O29" s="582"/>
      <c r="P29" s="582"/>
      <c r="Q29" s="582"/>
      <c r="R29" s="582"/>
    </row>
    <row r="30" spans="1:18" ht="13.5" thickTop="1" x14ac:dyDescent="0.2"/>
  </sheetData>
  <sheetProtection algorithmName="SHA-512" hashValue="6VdItYoil64XukoeVFX76s4gHIoOgYQUPwK+Hv1ipFjZvX1wPUvrVgJej7I3Xep3voEL4+N6u7kNUFpF2wc34Q==" saltValue="tEFj74F8OITQuoXY3Gc6MA==" spinCount="100000" sheet="1" objects="1" scenarios="1"/>
  <mergeCells count="21">
    <mergeCell ref="M28:R29"/>
    <mergeCell ref="A28:D28"/>
    <mergeCell ref="E28:J28"/>
    <mergeCell ref="A29:D29"/>
    <mergeCell ref="A25:D25"/>
    <mergeCell ref="E25:J25"/>
    <mergeCell ref="A26:D26"/>
    <mergeCell ref="E26:J26"/>
    <mergeCell ref="A27:D27"/>
    <mergeCell ref="E27:J27"/>
    <mergeCell ref="E1:I1"/>
    <mergeCell ref="E19:J19"/>
    <mergeCell ref="E20:J20"/>
    <mergeCell ref="E21:J22"/>
    <mergeCell ref="A7:J7"/>
    <mergeCell ref="A19:D19"/>
    <mergeCell ref="M7:R9"/>
    <mergeCell ref="E16:J16"/>
    <mergeCell ref="E17:J17"/>
    <mergeCell ref="E9:I9"/>
    <mergeCell ref="E24:J24"/>
  </mergeCells>
  <phoneticPr fontId="0" type="noConversion"/>
  <hyperlinks>
    <hyperlink ref="A28" r:id="rId1" display="Website:  www.auditors.nebraska.gov"/>
    <hyperlink ref="A29" r:id="rId2" display="Questions - E-Mail:  Deann.Haeffner@nebraska.gov"/>
    <hyperlink ref="A29:D29" r:id="rId3" display="Questions - E-Mail:  Jeff.Schreier@nebraska.gov"/>
  </hyperlinks>
  <printOptions horizontalCentered="1"/>
  <pageMargins left="0.25" right="0.25" top="0.35" bottom="0.35" header="0.35" footer="0.35"/>
  <pageSetup scale="98" orientation="landscape" r:id="rId4"/>
  <headerFooter alignWithMargins="0">
    <oddFooter>&amp;R&amp;"Arial,Bold"Page 1</oddFooter>
  </headerFooter>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C31" sqref="C31"/>
    </sheetView>
  </sheetViews>
  <sheetFormatPr defaultColWidth="9.140625" defaultRowHeight="12.75" x14ac:dyDescent="0.2"/>
  <cols>
    <col min="1" max="1" width="30.5703125" style="7" customWidth="1"/>
    <col min="2" max="2" width="10.85546875" style="7" customWidth="1"/>
    <col min="3" max="3" width="23.140625" style="7" customWidth="1"/>
    <col min="4" max="4" width="5.5703125" style="7" customWidth="1"/>
    <col min="5" max="5" width="26.5703125" style="7" customWidth="1"/>
    <col min="6" max="6" width="8.5703125" style="7" customWidth="1"/>
    <col min="7" max="7" width="26.5703125" style="7" customWidth="1"/>
    <col min="8" max="16384" width="9.140625" style="7"/>
  </cols>
  <sheetData>
    <row r="1" spans="1:7" ht="18" x14ac:dyDescent="0.2">
      <c r="A1" s="632" t="str">
        <f>CONCATENATE('Basic Data Input'!B8," in ",'Basic Data Input'!B9," County")</f>
        <v>City of Plainview in Pierce County</v>
      </c>
      <c r="B1" s="632"/>
      <c r="C1" s="632"/>
      <c r="D1" s="632"/>
      <c r="E1" s="632"/>
      <c r="F1" s="632"/>
      <c r="G1" s="632"/>
    </row>
    <row r="3" spans="1:7" ht="15.75" x14ac:dyDescent="0.25">
      <c r="A3" s="633" t="s">
        <v>129</v>
      </c>
      <c r="B3" s="633"/>
      <c r="C3" s="633"/>
      <c r="D3" s="26" t="s">
        <v>130</v>
      </c>
      <c r="E3" s="633" t="s">
        <v>131</v>
      </c>
      <c r="F3" s="633"/>
      <c r="G3" s="633"/>
    </row>
    <row r="4" spans="1:7" x14ac:dyDescent="0.2">
      <c r="D4" s="26" t="s">
        <v>130</v>
      </c>
      <c r="E4" s="635" t="s">
        <v>132</v>
      </c>
      <c r="F4" s="635"/>
      <c r="G4" s="635"/>
    </row>
    <row r="5" spans="1:7" x14ac:dyDescent="0.2">
      <c r="A5" s="634" t="s">
        <v>133</v>
      </c>
      <c r="B5" s="634"/>
      <c r="C5" s="634"/>
      <c r="D5" s="26" t="s">
        <v>130</v>
      </c>
    </row>
    <row r="6" spans="1:7" x14ac:dyDescent="0.2">
      <c r="A6" s="634"/>
      <c r="B6" s="634"/>
      <c r="C6" s="634"/>
      <c r="D6" s="26" t="s">
        <v>130</v>
      </c>
      <c r="E6" s="636" t="s">
        <v>134</v>
      </c>
      <c r="F6" s="636"/>
      <c r="G6" s="636"/>
    </row>
    <row r="7" spans="1:7" x14ac:dyDescent="0.2">
      <c r="A7" s="634"/>
      <c r="B7" s="634"/>
      <c r="C7" s="634"/>
      <c r="D7" s="26" t="s">
        <v>130</v>
      </c>
      <c r="E7" s="636"/>
      <c r="F7" s="636"/>
      <c r="G7" s="636"/>
    </row>
    <row r="8" spans="1:7" x14ac:dyDescent="0.2">
      <c r="A8" s="634"/>
      <c r="B8" s="634"/>
      <c r="C8" s="634"/>
      <c r="D8" s="26" t="s">
        <v>130</v>
      </c>
      <c r="E8" s="636"/>
      <c r="F8" s="636"/>
      <c r="G8" s="636"/>
    </row>
    <row r="9" spans="1:7" x14ac:dyDescent="0.2">
      <c r="D9" s="26" t="s">
        <v>130</v>
      </c>
      <c r="E9" s="7" t="s">
        <v>135</v>
      </c>
      <c r="G9" s="7" t="s">
        <v>136</v>
      </c>
    </row>
    <row r="10" spans="1:7" ht="18" customHeight="1" x14ac:dyDescent="0.2">
      <c r="A10" s="7" t="s">
        <v>137</v>
      </c>
      <c r="C10" s="619" t="s">
        <v>138</v>
      </c>
      <c r="D10" s="26" t="s">
        <v>130</v>
      </c>
      <c r="E10" s="182" t="s">
        <v>1164</v>
      </c>
      <c r="G10" s="383" t="s">
        <v>1167</v>
      </c>
    </row>
    <row r="11" spans="1:7" ht="18" customHeight="1" x14ac:dyDescent="0.2">
      <c r="C11" s="620"/>
      <c r="D11" s="26" t="s">
        <v>130</v>
      </c>
      <c r="E11" s="55" t="s">
        <v>139</v>
      </c>
      <c r="F11" s="622">
        <v>90000</v>
      </c>
      <c r="G11" s="622"/>
    </row>
    <row r="12" spans="1:7" ht="18" customHeight="1" x14ac:dyDescent="0.2">
      <c r="A12" s="7" t="s">
        <v>140</v>
      </c>
      <c r="C12" s="148">
        <f>'Cover- Page 1'!B12-C14-C15</f>
        <v>325099.05</v>
      </c>
      <c r="D12" s="26" t="s">
        <v>130</v>
      </c>
      <c r="E12" s="610" t="s">
        <v>1168</v>
      </c>
      <c r="F12" s="611"/>
      <c r="G12" s="612"/>
    </row>
    <row r="13" spans="1:7" ht="18" customHeight="1" x14ac:dyDescent="0.2">
      <c r="A13" s="7" t="s">
        <v>141</v>
      </c>
      <c r="C13" s="148">
        <f>'Cover- Page 1'!B13</f>
        <v>75775</v>
      </c>
      <c r="D13" s="26" t="s">
        <v>130</v>
      </c>
      <c r="E13" s="613"/>
      <c r="F13" s="614"/>
      <c r="G13" s="615"/>
    </row>
    <row r="14" spans="1:7" ht="18" customHeight="1" x14ac:dyDescent="0.2">
      <c r="A14" s="147" t="s">
        <v>142</v>
      </c>
      <c r="C14" s="148"/>
      <c r="D14" s="26" t="s">
        <v>130</v>
      </c>
      <c r="E14" s="616"/>
      <c r="F14" s="617"/>
      <c r="G14" s="618"/>
    </row>
    <row r="15" spans="1:7" ht="18" customHeight="1" x14ac:dyDescent="0.2">
      <c r="A15" s="147" t="s">
        <v>142</v>
      </c>
      <c r="C15" s="148"/>
      <c r="D15" s="26" t="s">
        <v>130</v>
      </c>
      <c r="E15" s="7" t="s">
        <v>135</v>
      </c>
      <c r="G15" s="7" t="s">
        <v>136</v>
      </c>
    </row>
    <row r="16" spans="1:7" ht="13.5" customHeight="1" x14ac:dyDescent="0.2">
      <c r="D16" s="26" t="s">
        <v>130</v>
      </c>
      <c r="E16" s="182" t="s">
        <v>1165</v>
      </c>
      <c r="G16" s="182" t="s">
        <v>1167</v>
      </c>
    </row>
    <row r="17" spans="1:7" ht="18" customHeight="1" thickBot="1" x14ac:dyDescent="0.25">
      <c r="A17" s="52" t="s">
        <v>143</v>
      </c>
      <c r="B17" s="146" t="s">
        <v>144</v>
      </c>
      <c r="C17" s="149">
        <f>IF(SUM(C12:C15)=0,0,IF(SUM(C12:C15)&lt;&gt;'Cover- Page 1'!B14,"Must = Page 1",SUM(C12:C15)))</f>
        <v>400874.05</v>
      </c>
      <c r="D17" s="26" t="s">
        <v>130</v>
      </c>
      <c r="E17" s="55" t="s">
        <v>139</v>
      </c>
      <c r="F17" s="623">
        <v>34479</v>
      </c>
      <c r="G17" s="622"/>
    </row>
    <row r="18" spans="1:7" ht="18" customHeight="1" x14ac:dyDescent="0.2">
      <c r="A18" s="621" t="s">
        <v>145</v>
      </c>
      <c r="B18" s="621"/>
      <c r="C18" s="621"/>
      <c r="D18" s="26" t="s">
        <v>130</v>
      </c>
    </row>
    <row r="19" spans="1:7" ht="18" customHeight="1" x14ac:dyDescent="0.2">
      <c r="A19" s="621"/>
      <c r="B19" s="621"/>
      <c r="C19" s="621"/>
      <c r="D19" s="26" t="s">
        <v>130</v>
      </c>
      <c r="E19" s="626" t="s">
        <v>1168</v>
      </c>
      <c r="F19" s="627"/>
      <c r="G19" s="628"/>
    </row>
    <row r="20" spans="1:7" ht="18" customHeight="1" x14ac:dyDescent="0.25">
      <c r="A20" s="624" t="s">
        <v>792</v>
      </c>
      <c r="B20" s="624"/>
      <c r="C20" s="624"/>
      <c r="D20" s="26" t="s">
        <v>130</v>
      </c>
      <c r="E20" s="629"/>
      <c r="F20" s="630"/>
      <c r="G20" s="631"/>
    </row>
    <row r="21" spans="1:7" ht="18" customHeight="1" x14ac:dyDescent="0.2">
      <c r="A21" s="625" t="s">
        <v>793</v>
      </c>
      <c r="B21" s="625"/>
      <c r="C21" s="625"/>
      <c r="D21" s="26" t="s">
        <v>130</v>
      </c>
    </row>
    <row r="22" spans="1:7" ht="18" customHeight="1" x14ac:dyDescent="0.2">
      <c r="A22" s="625"/>
      <c r="B22" s="625"/>
      <c r="C22" s="625"/>
      <c r="D22" s="26" t="s">
        <v>130</v>
      </c>
      <c r="E22" s="7" t="s">
        <v>135</v>
      </c>
      <c r="G22" s="7" t="s">
        <v>136</v>
      </c>
    </row>
    <row r="23" spans="1:7" ht="18" customHeight="1" x14ac:dyDescent="0.2">
      <c r="A23" s="625"/>
      <c r="B23" s="625"/>
      <c r="C23" s="625"/>
      <c r="D23" s="26" t="s">
        <v>130</v>
      </c>
      <c r="E23" s="182" t="s">
        <v>1166</v>
      </c>
      <c r="G23" s="182" t="s">
        <v>1167</v>
      </c>
    </row>
    <row r="24" spans="1:7" ht="18" customHeight="1" x14ac:dyDescent="0.2">
      <c r="A24" s="182" t="s">
        <v>794</v>
      </c>
      <c r="B24" s="213"/>
      <c r="C24" s="419" t="s">
        <v>795</v>
      </c>
      <c r="D24" s="26" t="s">
        <v>130</v>
      </c>
      <c r="E24" s="55" t="s">
        <v>139</v>
      </c>
      <c r="F24" s="622">
        <v>75000</v>
      </c>
      <c r="G24" s="622"/>
    </row>
    <row r="25" spans="1:7" ht="18" customHeight="1" x14ac:dyDescent="0.2">
      <c r="A25" s="453" t="s">
        <v>1169</v>
      </c>
      <c r="B25" s="147"/>
      <c r="C25" s="215">
        <v>2484577</v>
      </c>
      <c r="D25" s="212" t="s">
        <v>130</v>
      </c>
      <c r="E25" s="610" t="s">
        <v>1168</v>
      </c>
      <c r="F25" s="611"/>
      <c r="G25" s="612"/>
    </row>
    <row r="26" spans="1:7" ht="18" customHeight="1" x14ac:dyDescent="0.2">
      <c r="A26" s="544" t="s">
        <v>1170</v>
      </c>
      <c r="B26" s="147"/>
      <c r="C26" s="215">
        <v>210969.4</v>
      </c>
      <c r="D26" s="212" t="s">
        <v>130</v>
      </c>
      <c r="E26" s="613"/>
      <c r="F26" s="614"/>
      <c r="G26" s="615"/>
    </row>
    <row r="27" spans="1:7" ht="18" customHeight="1" x14ac:dyDescent="0.2">
      <c r="A27" s="214"/>
      <c r="B27" s="147"/>
      <c r="C27" s="215"/>
      <c r="D27" s="212" t="s">
        <v>130</v>
      </c>
      <c r="E27" s="616"/>
      <c r="F27" s="617"/>
      <c r="G27" s="618"/>
    </row>
    <row r="28" spans="1:7" ht="15.75" customHeight="1" x14ac:dyDescent="0.2">
      <c r="A28" s="236" t="s">
        <v>796</v>
      </c>
      <c r="B28" s="147"/>
      <c r="C28" s="222">
        <f>SUM(C25:C27)</f>
        <v>2695546.4</v>
      </c>
      <c r="D28" s="212" t="s">
        <v>130</v>
      </c>
      <c r="E28" s="112"/>
      <c r="F28" s="112"/>
      <c r="G28" s="112"/>
    </row>
    <row r="29" spans="1:7" ht="15.75" customHeight="1" x14ac:dyDescent="0.2">
      <c r="A29" s="236" t="s">
        <v>797</v>
      </c>
      <c r="C29" s="223">
        <f>'Receipts - Page 2'!E28</f>
        <v>4539386.76</v>
      </c>
      <c r="D29" s="212" t="s">
        <v>130</v>
      </c>
    </row>
    <row r="30" spans="1:7" ht="18.75" customHeight="1" x14ac:dyDescent="0.2">
      <c r="A30" s="236" t="s">
        <v>798</v>
      </c>
      <c r="C30" s="223">
        <f>C29-C28</f>
        <v>1843840.3599999999</v>
      </c>
      <c r="D30" s="212" t="s">
        <v>130</v>
      </c>
    </row>
    <row r="31" spans="1:7" ht="18" customHeight="1" x14ac:dyDescent="0.2">
      <c r="A31" s="236" t="s">
        <v>799</v>
      </c>
      <c r="C31" s="224">
        <f>C30/('Receipts - Page 2'!E27-'Receipts - Page 2'!E24-'Receipts - Page 2'!E23-'2022-2023 - Page 3'!D24-'2022-2023 - Page 3'!E24)</f>
        <v>0.27132871936471797</v>
      </c>
      <c r="D31" s="212" t="s">
        <v>130</v>
      </c>
    </row>
  </sheetData>
  <sheetProtection algorithmName="SHA-512" hashValue="PsVDzV/wbHbJiyu6FEsROLynjKueybJ/PiQJN/3uYgzoS/RrdgPrDgmLIy5lNzOesah4XyIImKnkpKznD/qtrA==" saltValue="oj9LkjYOOhSKrBjKMTh3eQ==" spinCount="100000" sheet="1" objects="1" scenarios="1"/>
  <mergeCells count="16">
    <mergeCell ref="A1:G1"/>
    <mergeCell ref="A3:C3"/>
    <mergeCell ref="A5:C8"/>
    <mergeCell ref="E3:G3"/>
    <mergeCell ref="E4:G4"/>
    <mergeCell ref="E6:G8"/>
    <mergeCell ref="E25:G27"/>
    <mergeCell ref="C10:C11"/>
    <mergeCell ref="A18:C19"/>
    <mergeCell ref="E12:G14"/>
    <mergeCell ref="F24:G24"/>
    <mergeCell ref="F17:G17"/>
    <mergeCell ref="F11:G11"/>
    <mergeCell ref="A20:C20"/>
    <mergeCell ref="A21:C23"/>
    <mergeCell ref="E19:G20"/>
  </mergeCells>
  <phoneticPr fontId="0" type="noConversion"/>
  <printOptions horizontalCentered="1"/>
  <pageMargins left="0.25" right="0.25" top="0.5" bottom="0.43" header="0.5" footer="0.21"/>
  <pageSetup orientation="landscape" r:id="rId1"/>
  <headerFooter alignWithMargins="0">
    <oddFooter>&amp;R&amp;"Arial,Bold"Page 2-A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workbookViewId="0">
      <selection activeCell="G24" sqref="G24:G26"/>
    </sheetView>
  </sheetViews>
  <sheetFormatPr defaultColWidth="9.140625" defaultRowHeight="12.75" x14ac:dyDescent="0.2"/>
  <cols>
    <col min="1" max="1" width="3.5703125" style="7" customWidth="1"/>
    <col min="2" max="2" width="70.5703125" style="7" customWidth="1"/>
    <col min="3" max="5" width="24.5703125" style="7" customWidth="1"/>
    <col min="6" max="6" width="14.5703125" style="147" customWidth="1"/>
    <col min="7" max="7" width="88.42578125" style="147" customWidth="1"/>
    <col min="8" max="16384" width="9.140625" style="7"/>
  </cols>
  <sheetData>
    <row r="1" spans="1:7" ht="35.1" customHeight="1" thickBot="1" x14ac:dyDescent="0.25">
      <c r="A1" s="641" t="str">
        <f>CONCATENATE('Basic Data Input'!B8," in ",'Basic Data Input'!B9," County")</f>
        <v>City of Plainview in Pierce County</v>
      </c>
      <c r="B1" s="641"/>
      <c r="C1" s="641"/>
      <c r="D1" s="641"/>
      <c r="E1" s="641"/>
    </row>
    <row r="2" spans="1:7" ht="42.95" customHeight="1" x14ac:dyDescent="0.2">
      <c r="A2" s="56" t="s">
        <v>3</v>
      </c>
      <c r="B2" s="57" t="s">
        <v>146</v>
      </c>
      <c r="C2" s="169" t="s">
        <v>1046</v>
      </c>
      <c r="D2" s="169" t="s">
        <v>1047</v>
      </c>
      <c r="E2" s="59" t="s">
        <v>1048</v>
      </c>
      <c r="F2" s="112"/>
      <c r="G2" s="112"/>
    </row>
    <row r="3" spans="1:7" ht="16.5" customHeight="1" x14ac:dyDescent="0.2">
      <c r="A3" s="60">
        <f>ROWS(A$3:A3)</f>
        <v>1</v>
      </c>
      <c r="B3" s="61" t="s">
        <v>4</v>
      </c>
      <c r="C3" s="1">
        <v>2613949</v>
      </c>
      <c r="D3" s="1">
        <f>C28-D4-D5-D6</f>
        <v>3657344</v>
      </c>
      <c r="E3" s="2">
        <f>D28-E4-E5-E6</f>
        <v>4536783.76</v>
      </c>
      <c r="F3" s="112"/>
      <c r="G3" s="112"/>
    </row>
    <row r="4" spans="1:7" ht="16.5" customHeight="1" x14ac:dyDescent="0.2">
      <c r="A4" s="60">
        <f>ROWS(A$3:A4)</f>
        <v>2</v>
      </c>
      <c r="B4" s="63" t="s">
        <v>5</v>
      </c>
      <c r="C4" s="1">
        <v>826083</v>
      </c>
      <c r="D4" s="1">
        <f>138208+204484</f>
        <v>342692</v>
      </c>
      <c r="E4" s="2">
        <v>342692</v>
      </c>
      <c r="F4" s="112"/>
      <c r="G4" s="112"/>
    </row>
    <row r="5" spans="1:7" ht="16.5" customHeight="1" x14ac:dyDescent="0.2">
      <c r="A5" s="60">
        <f>ROWS(A$3:A5)</f>
        <v>3</v>
      </c>
      <c r="B5" s="3" t="s">
        <v>6</v>
      </c>
      <c r="C5" s="1">
        <v>11070</v>
      </c>
      <c r="D5" s="1">
        <v>14206</v>
      </c>
      <c r="E5" s="2">
        <v>14206</v>
      </c>
      <c r="F5" s="112"/>
      <c r="G5" s="112"/>
    </row>
    <row r="6" spans="1:7" ht="16.5" customHeight="1" x14ac:dyDescent="0.2">
      <c r="A6" s="60">
        <f>ROWS(A$3:A6)</f>
        <v>4</v>
      </c>
      <c r="B6" s="3" t="s">
        <v>148</v>
      </c>
      <c r="C6" s="1"/>
      <c r="D6" s="1"/>
      <c r="E6" s="62">
        <f>'Proprietary Funds-Page 6'!D25</f>
        <v>0</v>
      </c>
      <c r="F6" s="112"/>
      <c r="G6" s="112"/>
    </row>
    <row r="7" spans="1:7" ht="16.5" customHeight="1" thickBot="1" x14ac:dyDescent="0.25">
      <c r="A7" s="74">
        <f>ROWS(A$3:A7)</f>
        <v>5</v>
      </c>
      <c r="B7" s="247" t="s">
        <v>162</v>
      </c>
      <c r="C7" s="248">
        <f>SUM(C3:C6)</f>
        <v>3451102</v>
      </c>
      <c r="D7" s="248">
        <f>IF(SUM(D3:D6)&lt;&gt;C28,"Must = Col. 1 Line 26",SUM(D3:D6))</f>
        <v>4014242</v>
      </c>
      <c r="E7" s="249">
        <f>IF(SUM(E3:E6)&lt;&gt;D28,"Must = Col. 2 Line 26",SUM(E3:E6))</f>
        <v>4893681.76</v>
      </c>
      <c r="F7" s="112"/>
      <c r="G7" s="112"/>
    </row>
    <row r="8" spans="1:7" ht="16.5" customHeight="1" x14ac:dyDescent="0.2">
      <c r="A8" s="243">
        <f>ROWS(A$3:A8)</f>
        <v>6</v>
      </c>
      <c r="B8" s="244" t="s">
        <v>195</v>
      </c>
      <c r="C8" s="245">
        <f>295085.23-C10-C17-C19-C21+83588.9+750.31</f>
        <v>297423.75999999995</v>
      </c>
      <c r="D8" s="245">
        <v>335000</v>
      </c>
      <c r="E8" s="246">
        <v>396905</v>
      </c>
      <c r="F8" s="112"/>
      <c r="G8" s="112"/>
    </row>
    <row r="9" spans="1:7" ht="16.5" customHeight="1" x14ac:dyDescent="0.2">
      <c r="A9" s="60">
        <f>ROWS(A$3:A9)</f>
        <v>7</v>
      </c>
      <c r="B9" s="3" t="s">
        <v>41</v>
      </c>
      <c r="C9" s="1">
        <v>105484.7</v>
      </c>
      <c r="D9" s="1">
        <v>105484.7</v>
      </c>
      <c r="E9" s="2">
        <v>0</v>
      </c>
      <c r="F9" s="112"/>
      <c r="G9" s="112"/>
    </row>
    <row r="10" spans="1:7" ht="16.5" customHeight="1" x14ac:dyDescent="0.2">
      <c r="A10" s="60">
        <f>ROWS(A$3:A10)</f>
        <v>8</v>
      </c>
      <c r="B10" s="3" t="s">
        <v>42</v>
      </c>
      <c r="C10" s="5">
        <f>147.78+630.91</f>
        <v>778.68999999999994</v>
      </c>
      <c r="D10" s="5">
        <v>664</v>
      </c>
      <c r="E10" s="6">
        <v>700</v>
      </c>
      <c r="F10" s="242" t="s">
        <v>878</v>
      </c>
      <c r="G10" s="112"/>
    </row>
    <row r="11" spans="1:7" ht="16.5" customHeight="1" x14ac:dyDescent="0.2">
      <c r="A11" s="60">
        <f>ROWS(A$3:A11)</f>
        <v>9</v>
      </c>
      <c r="B11" s="541"/>
      <c r="C11" s="542"/>
      <c r="D11" s="542"/>
      <c r="E11" s="543"/>
      <c r="F11" s="112"/>
      <c r="G11" s="112"/>
    </row>
    <row r="12" spans="1:7" ht="16.5" customHeight="1" x14ac:dyDescent="0.2">
      <c r="A12" s="60">
        <f>ROWS(A$3:A12)</f>
        <v>10</v>
      </c>
      <c r="B12" s="3" t="s">
        <v>70</v>
      </c>
      <c r="C12" s="1">
        <f>206977.43+3000</f>
        <v>209977.43</v>
      </c>
      <c r="D12" s="1">
        <v>202243.19</v>
      </c>
      <c r="E12" s="2">
        <f>210063+3000</f>
        <v>213063</v>
      </c>
      <c r="F12" s="242" t="s">
        <v>784</v>
      </c>
      <c r="G12" s="112"/>
    </row>
    <row r="13" spans="1:7" ht="16.5" customHeight="1" x14ac:dyDescent="0.2">
      <c r="A13" s="60">
        <f>ROWS(A$3:A13)</f>
        <v>11</v>
      </c>
      <c r="B13" s="3" t="s">
        <v>43</v>
      </c>
      <c r="C13" s="1">
        <v>14026.33</v>
      </c>
      <c r="D13" s="1">
        <v>14700.09</v>
      </c>
      <c r="E13" s="2">
        <v>15000</v>
      </c>
      <c r="F13" s="112"/>
      <c r="G13" s="112"/>
    </row>
    <row r="14" spans="1:7" ht="16.5" customHeight="1" x14ac:dyDescent="0.2">
      <c r="A14" s="60">
        <f>ROWS(A$3:A14)</f>
        <v>12</v>
      </c>
      <c r="B14" s="3" t="s">
        <v>44</v>
      </c>
      <c r="C14" s="1"/>
      <c r="D14" s="1"/>
      <c r="E14" s="171"/>
      <c r="F14" s="112"/>
      <c r="G14" s="112"/>
    </row>
    <row r="15" spans="1:7" ht="16.5" customHeight="1" x14ac:dyDescent="0.2">
      <c r="A15" s="60">
        <f>ROWS(A$3:A15)</f>
        <v>13</v>
      </c>
      <c r="B15" s="3" t="s">
        <v>45</v>
      </c>
      <c r="C15" s="1">
        <v>135748.34</v>
      </c>
      <c r="D15" s="1">
        <v>139793.47</v>
      </c>
      <c r="E15" s="2">
        <v>149663</v>
      </c>
      <c r="F15" s="242" t="s">
        <v>785</v>
      </c>
      <c r="G15" s="112"/>
    </row>
    <row r="16" spans="1:7" ht="16.5" customHeight="1" x14ac:dyDescent="0.2">
      <c r="A16" s="60">
        <f>ROWS(A$3:A16)</f>
        <v>14</v>
      </c>
      <c r="B16" s="3" t="s">
        <v>46</v>
      </c>
      <c r="C16" s="1"/>
      <c r="D16" s="1">
        <v>215131.6</v>
      </c>
      <c r="E16" s="2">
        <v>1290040</v>
      </c>
      <c r="F16" s="112"/>
      <c r="G16" s="112"/>
    </row>
    <row r="17" spans="1:7" ht="16.5" customHeight="1" x14ac:dyDescent="0.2">
      <c r="A17" s="60">
        <f>ROWS(A$3:A17)</f>
        <v>15</v>
      </c>
      <c r="B17" s="155" t="s">
        <v>688</v>
      </c>
      <c r="C17" s="1">
        <f>12300.86+593.35+3942.02+190.14</f>
        <v>17026.37</v>
      </c>
      <c r="D17" s="1"/>
      <c r="E17" s="171"/>
      <c r="F17" s="112"/>
      <c r="G17" s="112"/>
    </row>
    <row r="18" spans="1:7" ht="16.5" customHeight="1" x14ac:dyDescent="0.2">
      <c r="A18" s="60">
        <f>ROWS(A$3:A18)</f>
        <v>16</v>
      </c>
      <c r="B18" s="155" t="s">
        <v>687</v>
      </c>
      <c r="C18" s="1"/>
      <c r="D18" s="1"/>
      <c r="E18" s="2"/>
      <c r="F18" s="112"/>
      <c r="G18" s="112"/>
    </row>
    <row r="19" spans="1:7" ht="16.5" customHeight="1" x14ac:dyDescent="0.2">
      <c r="A19" s="60">
        <f>ROWS(A$3:A19)</f>
        <v>17</v>
      </c>
      <c r="B19" s="3" t="s">
        <v>47</v>
      </c>
      <c r="C19" s="5">
        <f>2123.54+29688.85</f>
        <v>31812.39</v>
      </c>
      <c r="D19" s="5">
        <v>29197.58</v>
      </c>
      <c r="E19" s="6">
        <v>26000</v>
      </c>
      <c r="F19" s="112"/>
      <c r="G19" s="112"/>
    </row>
    <row r="20" spans="1:7" ht="16.5" customHeight="1" x14ac:dyDescent="0.2">
      <c r="A20" s="60">
        <f>ROWS(A$3:A20)</f>
        <v>18</v>
      </c>
      <c r="B20" s="3" t="s">
        <v>48</v>
      </c>
      <c r="C20" s="1">
        <v>260199.64</v>
      </c>
      <c r="D20" s="1">
        <v>238323.39</v>
      </c>
      <c r="E20" s="2">
        <v>190000</v>
      </c>
      <c r="F20" s="112"/>
      <c r="G20" s="112"/>
    </row>
    <row r="21" spans="1:7" ht="16.5" customHeight="1" x14ac:dyDescent="0.2">
      <c r="A21" s="60">
        <f>ROWS(A$3:A21)</f>
        <v>19</v>
      </c>
      <c r="B21" s="3" t="s">
        <v>49</v>
      </c>
      <c r="C21" s="1">
        <f>7859.14+24524.09</f>
        <v>32383.23</v>
      </c>
      <c r="D21" s="1"/>
      <c r="E21" s="2"/>
      <c r="F21" s="112"/>
      <c r="G21" s="112"/>
    </row>
    <row r="22" spans="1:7" ht="16.5" customHeight="1" x14ac:dyDescent="0.2">
      <c r="A22" s="60">
        <f>ROWS(A$3:A22)</f>
        <v>20</v>
      </c>
      <c r="B22" s="3" t="s">
        <v>50</v>
      </c>
      <c r="C22" s="1">
        <f>1301894+1584+1839435-SUM(C8:C21)+2718675+32851+10917+141</f>
        <v>4800636.12</v>
      </c>
      <c r="D22" s="1">
        <v>5219626</v>
      </c>
      <c r="E22" s="2">
        <v>5279976</v>
      </c>
      <c r="F22" s="112"/>
      <c r="G22" s="112"/>
    </row>
    <row r="23" spans="1:7" ht="16.5" customHeight="1" x14ac:dyDescent="0.2">
      <c r="A23" s="60">
        <f>ROWS(A$3:A23)</f>
        <v>21</v>
      </c>
      <c r="B23" s="3" t="s">
        <v>51</v>
      </c>
      <c r="C23" s="1">
        <v>138540</v>
      </c>
      <c r="D23" s="1">
        <v>366000</v>
      </c>
      <c r="E23" s="2">
        <v>199479</v>
      </c>
      <c r="F23" s="112"/>
      <c r="G23" s="112"/>
    </row>
    <row r="24" spans="1:7" ht="16.5" customHeight="1" x14ac:dyDescent="0.2">
      <c r="A24" s="60">
        <f>ROWS(A$3:A24)</f>
        <v>22</v>
      </c>
      <c r="B24" s="3" t="s">
        <v>52</v>
      </c>
      <c r="C24" s="1">
        <f>+'2020-2021 - Page 5'!H24-'Receipts - Page 2'!C23</f>
        <v>65250</v>
      </c>
      <c r="D24" s="1">
        <v>87252</v>
      </c>
      <c r="E24" s="2">
        <v>75775</v>
      </c>
      <c r="F24" s="112"/>
      <c r="G24" s="642" t="s">
        <v>791</v>
      </c>
    </row>
    <row r="25" spans="1:7" ht="16.5" customHeight="1" x14ac:dyDescent="0.2">
      <c r="A25" s="60">
        <f>ROWS(A$3:A25)</f>
        <v>23</v>
      </c>
      <c r="B25" s="3" t="s">
        <v>147</v>
      </c>
      <c r="C25" s="1"/>
      <c r="D25" s="1"/>
      <c r="E25" s="62">
        <f>'Proprietary Funds-Page 6'!F25</f>
        <v>0</v>
      </c>
      <c r="F25" s="112"/>
      <c r="G25" s="642"/>
    </row>
    <row r="26" spans="1:7" ht="16.5" customHeight="1" thickBot="1" x14ac:dyDescent="0.25">
      <c r="A26" s="74">
        <f>ROWS(A$3:A26)</f>
        <v>24</v>
      </c>
      <c r="B26" s="247" t="s">
        <v>685</v>
      </c>
      <c r="C26" s="248">
        <f>SUM(C7:C25)</f>
        <v>9560389</v>
      </c>
      <c r="D26" s="248">
        <f>SUM(D7:D25)</f>
        <v>10967658.02</v>
      </c>
      <c r="E26" s="249">
        <f>SUM(E7:E25)</f>
        <v>12730282.76</v>
      </c>
      <c r="F26" s="112"/>
      <c r="G26" s="642"/>
    </row>
    <row r="27" spans="1:7" ht="16.5" customHeight="1" x14ac:dyDescent="0.2">
      <c r="A27" s="243">
        <f>ROWS(A$3:A27)</f>
        <v>25</v>
      </c>
      <c r="B27" s="250" t="s">
        <v>153</v>
      </c>
      <c r="C27" s="251">
        <f>'2020-2021 - Page 5'!I24</f>
        <v>5546147</v>
      </c>
      <c r="D27" s="251">
        <f>'2021-2022 - Page 4'!I24</f>
        <v>6073976.2599999998</v>
      </c>
      <c r="E27" s="252">
        <f>'2022-2023 - Page 3'!I24</f>
        <v>8190896</v>
      </c>
      <c r="F27" s="112"/>
      <c r="G27" s="112"/>
    </row>
    <row r="28" spans="1:7" ht="16.5" customHeight="1" x14ac:dyDescent="0.2">
      <c r="A28" s="195">
        <f>ROWS(A$3:A28)</f>
        <v>26</v>
      </c>
      <c r="B28" s="196" t="s">
        <v>686</v>
      </c>
      <c r="C28" s="253">
        <f>ROUND(C26-C27,2)</f>
        <v>4014242</v>
      </c>
      <c r="D28" s="253">
        <f>ROUND(D26-D27,2)</f>
        <v>4893681.76</v>
      </c>
      <c r="E28" s="254">
        <f>IF(ROUND(E26-E27,2)&lt;0,"ERROR Can't be below $0",ROUND(E26-E27,2))</f>
        <v>4539386.76</v>
      </c>
      <c r="F28" s="112"/>
      <c r="G28" s="242" t="s">
        <v>1049</v>
      </c>
    </row>
    <row r="29" spans="1:7" x14ac:dyDescent="0.2">
      <c r="A29" s="198">
        <v>27</v>
      </c>
      <c r="B29" s="199" t="s">
        <v>733</v>
      </c>
      <c r="C29" s="61"/>
      <c r="D29" s="61"/>
      <c r="E29" s="227">
        <f>E28/(E27-'2022-2023 - Page 3'!D24-'2022-2023 - Page 3'!E24-'Receipts - Page 2'!E24-E23)</f>
        <v>0.6679894979042309</v>
      </c>
      <c r="F29" s="213" t="str">
        <f>IF(E29&lt;50%,0,"Cash reserve cannot exceed 50%")</f>
        <v>Cash reserve cannot exceed 50%</v>
      </c>
    </row>
    <row r="30" spans="1:7" ht="16.5" customHeight="1" x14ac:dyDescent="0.2">
      <c r="A30" s="637" t="s">
        <v>9</v>
      </c>
      <c r="B30" s="638"/>
      <c r="C30" s="68" t="s">
        <v>117</v>
      </c>
      <c r="D30" s="68"/>
      <c r="E30" s="197">
        <f>E8</f>
        <v>396905</v>
      </c>
    </row>
    <row r="31" spans="1:7" ht="16.5" customHeight="1" x14ac:dyDescent="0.2">
      <c r="A31" s="637"/>
      <c r="B31" s="638"/>
      <c r="C31" s="180" t="s">
        <v>922</v>
      </c>
      <c r="D31" s="68"/>
      <c r="E31" s="226">
        <f>ROUND(E30*0.01,2)</f>
        <v>3969.05</v>
      </c>
      <c r="G31" s="643" t="s">
        <v>877</v>
      </c>
    </row>
    <row r="32" spans="1:7" ht="16.5" customHeight="1" thickBot="1" x14ac:dyDescent="0.25">
      <c r="A32" s="639"/>
      <c r="B32" s="640"/>
      <c r="C32" s="69" t="s">
        <v>10</v>
      </c>
      <c r="D32" s="70"/>
      <c r="E32" s="86">
        <f>SUM(E30:E31)</f>
        <v>400874.05</v>
      </c>
      <c r="G32" s="643"/>
    </row>
    <row r="33" spans="1:5" x14ac:dyDescent="0.2">
      <c r="A33" s="147"/>
      <c r="B33" s="147"/>
      <c r="C33" s="147"/>
      <c r="D33" s="147"/>
      <c r="E33" s="147"/>
    </row>
    <row r="34" spans="1:5" x14ac:dyDescent="0.2">
      <c r="A34" s="147"/>
      <c r="B34" s="147"/>
      <c r="C34" s="147"/>
      <c r="D34" s="147"/>
      <c r="E34" s="147"/>
    </row>
    <row r="35" spans="1:5" x14ac:dyDescent="0.2">
      <c r="A35" s="147"/>
      <c r="B35" s="147"/>
      <c r="C35" s="147"/>
      <c r="D35" s="147"/>
      <c r="E35" s="147"/>
    </row>
    <row r="36" spans="1:5" x14ac:dyDescent="0.2">
      <c r="A36" s="147"/>
      <c r="B36" s="147"/>
      <c r="C36" s="147"/>
      <c r="D36" s="147"/>
      <c r="E36" s="147"/>
    </row>
  </sheetData>
  <sheetProtection algorithmName="SHA-512" hashValue="4iO33UnITTj6KaBwNmMNtakrdjEs3WUSf1bjSCWqbgX+thuarGkOdpxONofDXJJQM5ch2VocemkoA7B/XtLm4Q==" saltValue="+0Yg0p8NcfMy9yi7rDgQqA==" spinCount="100000" sheet="1" objects="1" scenarios="1"/>
  <mergeCells count="4">
    <mergeCell ref="A30:B32"/>
    <mergeCell ref="A1:E1"/>
    <mergeCell ref="G24:G26"/>
    <mergeCell ref="G31:G32"/>
  </mergeCells>
  <phoneticPr fontId="0" type="noConversion"/>
  <printOptions horizontalCentered="1"/>
  <pageMargins left="0.25" right="0.25" top="0.35" bottom="0.5" header="0.35" footer="0.3"/>
  <pageSetup scale="92" orientation="landscape" r:id="rId1"/>
  <headerFooter alignWithMargins="0">
    <oddFooter>&amp;R&amp;"Arial,Bold"Page 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workbookViewId="0">
      <selection activeCell="D10" sqref="D10"/>
    </sheetView>
  </sheetViews>
  <sheetFormatPr defaultColWidth="9.140625" defaultRowHeight="12.75" x14ac:dyDescent="0.2"/>
  <cols>
    <col min="1" max="1" width="3.5703125" style="7" customWidth="1"/>
    <col min="2" max="2" width="39.5703125" style="7" customWidth="1"/>
    <col min="3" max="8" width="16.42578125" style="7" customWidth="1"/>
    <col min="9" max="9" width="19" style="7" customWidth="1"/>
    <col min="10" max="11" width="14.5703125" style="147" customWidth="1"/>
    <col min="12" max="13" width="9.140625" style="147"/>
    <col min="14" max="16384" width="9.140625" style="7"/>
  </cols>
  <sheetData>
    <row r="1" spans="1:11" ht="35.1" customHeight="1" thickBot="1" x14ac:dyDescent="0.25">
      <c r="A1" s="641" t="str">
        <f>CONCATENATE('Basic Data Input'!B8," in ",'Basic Data Input'!B9," County")</f>
        <v>City of Plainview in Pierce County</v>
      </c>
      <c r="B1" s="641"/>
      <c r="C1" s="641"/>
      <c r="D1" s="641"/>
      <c r="E1" s="641"/>
      <c r="F1" s="641"/>
      <c r="G1" s="641"/>
      <c r="H1" s="641"/>
      <c r="I1" s="641"/>
    </row>
    <row r="2" spans="1:11" ht="42.95" customHeight="1" x14ac:dyDescent="0.2">
      <c r="A2" s="56" t="s">
        <v>3</v>
      </c>
      <c r="B2" s="57" t="s">
        <v>1050</v>
      </c>
      <c r="C2" s="58" t="s">
        <v>53</v>
      </c>
      <c r="D2" s="58" t="s">
        <v>54</v>
      </c>
      <c r="E2" s="58" t="s">
        <v>55</v>
      </c>
      <c r="F2" s="58" t="s">
        <v>56</v>
      </c>
      <c r="G2" s="58" t="s">
        <v>57</v>
      </c>
      <c r="H2" s="386" t="s">
        <v>975</v>
      </c>
      <c r="I2" s="59" t="s">
        <v>17</v>
      </c>
      <c r="J2" s="112"/>
      <c r="K2" s="112"/>
    </row>
    <row r="3" spans="1:11" ht="17.45" customHeight="1" x14ac:dyDescent="0.2">
      <c r="A3" s="60">
        <f>ROWS(A$3:A3)</f>
        <v>1</v>
      </c>
      <c r="B3" s="3" t="s">
        <v>18</v>
      </c>
      <c r="C3" s="71"/>
      <c r="D3" s="71"/>
      <c r="E3" s="71"/>
      <c r="F3" s="71"/>
      <c r="G3" s="71"/>
      <c r="H3" s="384"/>
      <c r="I3" s="72"/>
      <c r="J3" s="112"/>
      <c r="K3" s="112"/>
    </row>
    <row r="4" spans="1:11" ht="17.45" customHeight="1" x14ac:dyDescent="0.2">
      <c r="A4" s="60">
        <f>ROWS(A$3:A4)</f>
        <v>2</v>
      </c>
      <c r="B4" s="3" t="s">
        <v>19</v>
      </c>
      <c r="C4" s="1">
        <v>152798</v>
      </c>
      <c r="D4" s="1">
        <v>30000</v>
      </c>
      <c r="E4" s="1">
        <v>4000</v>
      </c>
      <c r="F4" s="1"/>
      <c r="G4" s="1"/>
      <c r="H4" s="385">
        <v>75775</v>
      </c>
      <c r="I4" s="62">
        <f>SUM(C4:H4)</f>
        <v>262573</v>
      </c>
      <c r="J4" s="112"/>
      <c r="K4" s="112"/>
    </row>
    <row r="5" spans="1:11" ht="17.45" customHeight="1" x14ac:dyDescent="0.2">
      <c r="A5" s="60">
        <f>ROWS(A$3:A5)</f>
        <v>3</v>
      </c>
      <c r="B5" s="3" t="s">
        <v>21</v>
      </c>
      <c r="C5" s="1">
        <v>232280</v>
      </c>
      <c r="D5" s="1"/>
      <c r="E5" s="1">
        <v>5000</v>
      </c>
      <c r="F5" s="1"/>
      <c r="G5" s="1"/>
      <c r="H5" s="385"/>
      <c r="I5" s="62">
        <f t="shared" ref="I5:I12" si="0">SUM(C5:H5)</f>
        <v>237280</v>
      </c>
      <c r="J5" s="112"/>
      <c r="K5" s="112"/>
    </row>
    <row r="6" spans="1:11" ht="17.45" customHeight="1" x14ac:dyDescent="0.2">
      <c r="A6" s="60">
        <f>ROWS(A$3:A6)</f>
        <v>4</v>
      </c>
      <c r="B6" s="3" t="s">
        <v>20</v>
      </c>
      <c r="C6" s="1"/>
      <c r="D6" s="1"/>
      <c r="E6" s="1"/>
      <c r="F6" s="1"/>
      <c r="G6" s="1"/>
      <c r="H6" s="385"/>
      <c r="I6" s="62">
        <f t="shared" si="0"/>
        <v>0</v>
      </c>
      <c r="J6" s="112"/>
      <c r="K6" s="112"/>
    </row>
    <row r="7" spans="1:11" ht="17.45" customHeight="1" x14ac:dyDescent="0.2">
      <c r="A7" s="73">
        <f>ROWS(A$3:A7)</f>
        <v>5</v>
      </c>
      <c r="B7" s="4" t="s">
        <v>22</v>
      </c>
      <c r="C7" s="1">
        <v>300075</v>
      </c>
      <c r="D7" s="1">
        <v>500000</v>
      </c>
      <c r="E7" s="1">
        <v>13871</v>
      </c>
      <c r="F7" s="1">
        <v>63295</v>
      </c>
      <c r="G7" s="1"/>
      <c r="H7" s="385"/>
      <c r="I7" s="62">
        <f t="shared" si="0"/>
        <v>877241</v>
      </c>
      <c r="J7" s="112"/>
      <c r="K7" s="112"/>
    </row>
    <row r="8" spans="1:11" ht="17.45" customHeight="1" x14ac:dyDescent="0.2">
      <c r="A8" s="60">
        <f>ROWS(A$3:A8)</f>
        <v>6</v>
      </c>
      <c r="B8" s="4" t="s">
        <v>23</v>
      </c>
      <c r="C8" s="1"/>
      <c r="D8" s="1"/>
      <c r="E8" s="1"/>
      <c r="F8" s="1"/>
      <c r="G8" s="1"/>
      <c r="H8" s="385"/>
      <c r="I8" s="62">
        <f t="shared" si="0"/>
        <v>0</v>
      </c>
      <c r="J8" s="112"/>
      <c r="K8" s="112"/>
    </row>
    <row r="9" spans="1:11" ht="17.45" customHeight="1" x14ac:dyDescent="0.2">
      <c r="A9" s="60">
        <f>ROWS(A$3:A9)</f>
        <v>7</v>
      </c>
      <c r="B9" s="4" t="s">
        <v>24</v>
      </c>
      <c r="C9" s="1"/>
      <c r="D9" s="1">
        <v>83000</v>
      </c>
      <c r="E9" s="1"/>
      <c r="F9" s="1"/>
      <c r="G9" s="1"/>
      <c r="H9" s="385"/>
      <c r="I9" s="62">
        <f t="shared" si="0"/>
        <v>83000</v>
      </c>
      <c r="J9" s="112"/>
      <c r="K9" s="112"/>
    </row>
    <row r="10" spans="1:11" ht="17.45" customHeight="1" x14ac:dyDescent="0.2">
      <c r="A10" s="60">
        <f>ROWS(A$3:A10)</f>
        <v>8</v>
      </c>
      <c r="B10" s="4" t="s">
        <v>25</v>
      </c>
      <c r="C10" s="1">
        <v>191901</v>
      </c>
      <c r="D10" s="1">
        <v>100000</v>
      </c>
      <c r="E10" s="1">
        <v>15000</v>
      </c>
      <c r="F10" s="1">
        <v>48330</v>
      </c>
      <c r="G10" s="1"/>
      <c r="H10" s="385"/>
      <c r="I10" s="62">
        <f t="shared" si="0"/>
        <v>355231</v>
      </c>
      <c r="J10" s="112"/>
      <c r="K10" s="112"/>
    </row>
    <row r="11" spans="1:11" ht="17.45" customHeight="1" x14ac:dyDescent="0.2">
      <c r="A11" s="60">
        <f>ROWS(A$3:A11)</f>
        <v>9</v>
      </c>
      <c r="B11" s="4" t="s">
        <v>26</v>
      </c>
      <c r="C11" s="1">
        <v>1486950</v>
      </c>
      <c r="D11" s="1"/>
      <c r="E11" s="1"/>
      <c r="F11" s="1"/>
      <c r="G11" s="1"/>
      <c r="H11" s="385"/>
      <c r="I11" s="62">
        <f t="shared" si="0"/>
        <v>1486950</v>
      </c>
      <c r="J11" s="112"/>
      <c r="K11" s="112"/>
    </row>
    <row r="12" spans="1:11" ht="17.45" customHeight="1" x14ac:dyDescent="0.2">
      <c r="A12" s="60">
        <f>ROWS(A$3:A12)</f>
        <v>10</v>
      </c>
      <c r="B12" s="4" t="s">
        <v>27</v>
      </c>
      <c r="C12" s="1"/>
      <c r="D12" s="1"/>
      <c r="E12" s="1"/>
      <c r="F12" s="1"/>
      <c r="G12" s="1"/>
      <c r="H12" s="385"/>
      <c r="I12" s="62">
        <f t="shared" si="0"/>
        <v>0</v>
      </c>
      <c r="J12" s="112"/>
      <c r="K12" s="112"/>
    </row>
    <row r="13" spans="1:11" ht="17.45" customHeight="1" x14ac:dyDescent="0.2">
      <c r="A13" s="60">
        <f>ROWS(A$3:A13)</f>
        <v>11</v>
      </c>
      <c r="B13" s="4" t="s">
        <v>28</v>
      </c>
      <c r="C13" s="71"/>
      <c r="D13" s="71"/>
      <c r="E13" s="71"/>
      <c r="F13" s="71"/>
      <c r="G13" s="71"/>
      <c r="H13" s="384"/>
      <c r="I13" s="72"/>
      <c r="J13" s="112"/>
      <c r="K13" s="112"/>
    </row>
    <row r="14" spans="1:11" ht="17.45" customHeight="1" x14ac:dyDescent="0.2">
      <c r="A14" s="60">
        <f>ROWS(A$3:A14)</f>
        <v>12</v>
      </c>
      <c r="B14" s="4" t="s">
        <v>29</v>
      </c>
      <c r="C14" s="1"/>
      <c r="D14" s="1"/>
      <c r="E14" s="1"/>
      <c r="F14" s="1"/>
      <c r="G14" s="1"/>
      <c r="H14" s="385"/>
      <c r="I14" s="62">
        <f>SUM(C14:H14)</f>
        <v>0</v>
      </c>
      <c r="J14" s="112"/>
      <c r="K14" s="112"/>
    </row>
    <row r="15" spans="1:11" ht="17.45" customHeight="1" x14ac:dyDescent="0.2">
      <c r="A15" s="60">
        <f>ROWS(A$3:A15)</f>
        <v>13</v>
      </c>
      <c r="B15" s="4" t="s">
        <v>30</v>
      </c>
      <c r="C15" s="1">
        <v>3124196</v>
      </c>
      <c r="D15" s="1"/>
      <c r="E15" s="1"/>
      <c r="F15" s="1"/>
      <c r="G15" s="1"/>
      <c r="H15" s="385"/>
      <c r="I15" s="62">
        <f t="shared" ref="I15:I22" si="1">SUM(C15:H15)</f>
        <v>3124196</v>
      </c>
      <c r="J15" s="112"/>
      <c r="K15" s="112"/>
    </row>
    <row r="16" spans="1:11" ht="17.45" customHeight="1" x14ac:dyDescent="0.2">
      <c r="A16" s="60">
        <f>ROWS(A$3:A16)</f>
        <v>14</v>
      </c>
      <c r="B16" s="4" t="s">
        <v>31</v>
      </c>
      <c r="C16" s="1"/>
      <c r="D16" s="1"/>
      <c r="E16" s="1"/>
      <c r="F16" s="1"/>
      <c r="G16" s="1"/>
      <c r="H16" s="385"/>
      <c r="I16" s="62">
        <f t="shared" si="1"/>
        <v>0</v>
      </c>
      <c r="J16" s="112"/>
      <c r="K16" s="112"/>
    </row>
    <row r="17" spans="1:11" ht="17.45" customHeight="1" x14ac:dyDescent="0.2">
      <c r="A17" s="60">
        <f>ROWS(A$3:A17)</f>
        <v>15</v>
      </c>
      <c r="B17" s="4" t="s">
        <v>32</v>
      </c>
      <c r="C17" s="1">
        <v>255825</v>
      </c>
      <c r="D17" s="1">
        <v>10000</v>
      </c>
      <c r="E17" s="1">
        <v>4175</v>
      </c>
      <c r="F17" s="1"/>
      <c r="G17" s="1"/>
      <c r="H17" s="385">
        <v>75000</v>
      </c>
      <c r="I17" s="62">
        <f t="shared" si="1"/>
        <v>345000</v>
      </c>
      <c r="J17" s="112"/>
      <c r="K17" s="112"/>
    </row>
    <row r="18" spans="1:11" ht="17.45" customHeight="1" x14ac:dyDescent="0.2">
      <c r="A18" s="60">
        <f>ROWS(A$3:A18)</f>
        <v>16</v>
      </c>
      <c r="B18" s="4" t="s">
        <v>33</v>
      </c>
      <c r="C18" s="1">
        <v>445857</v>
      </c>
      <c r="D18" s="1"/>
      <c r="E18" s="1"/>
      <c r="F18" s="1">
        <v>29704</v>
      </c>
      <c r="G18" s="1"/>
      <c r="H18" s="385">
        <v>34479</v>
      </c>
      <c r="I18" s="62">
        <f t="shared" si="1"/>
        <v>510040</v>
      </c>
      <c r="J18" s="112"/>
      <c r="K18" s="112"/>
    </row>
    <row r="19" spans="1:11" ht="17.45" customHeight="1" x14ac:dyDescent="0.2">
      <c r="A19" s="60">
        <f>ROWS(A$3:A19)</f>
        <v>17</v>
      </c>
      <c r="B19" s="4" t="s">
        <v>34</v>
      </c>
      <c r="C19" s="1">
        <v>20050</v>
      </c>
      <c r="D19" s="1"/>
      <c r="E19" s="1"/>
      <c r="F19" s="1"/>
      <c r="G19" s="1"/>
      <c r="H19" s="385"/>
      <c r="I19" s="62">
        <f t="shared" si="1"/>
        <v>20050</v>
      </c>
      <c r="J19" s="112"/>
      <c r="K19" s="112"/>
    </row>
    <row r="20" spans="1:11" ht="17.45" customHeight="1" x14ac:dyDescent="0.2">
      <c r="A20" s="60">
        <f>ROWS(A$3:A20)</f>
        <v>18</v>
      </c>
      <c r="B20" s="4" t="s">
        <v>35</v>
      </c>
      <c r="C20" s="1">
        <v>161790</v>
      </c>
      <c r="D20" s="1"/>
      <c r="E20" s="1">
        <v>15000</v>
      </c>
      <c r="F20" s="1">
        <v>60340</v>
      </c>
      <c r="G20" s="1"/>
      <c r="H20" s="385"/>
      <c r="I20" s="62">
        <f t="shared" si="1"/>
        <v>237130</v>
      </c>
      <c r="J20" s="112"/>
      <c r="K20" s="112"/>
    </row>
    <row r="21" spans="1:11" ht="17.45" customHeight="1" x14ac:dyDescent="0.2">
      <c r="A21" s="60">
        <f>ROWS(A$3:A21)</f>
        <v>19</v>
      </c>
      <c r="B21" s="4" t="s">
        <v>36</v>
      </c>
      <c r="C21" s="1">
        <v>222205</v>
      </c>
      <c r="D21" s="1">
        <v>300000</v>
      </c>
      <c r="E21" s="1">
        <v>40000</v>
      </c>
      <c r="F21" s="1"/>
      <c r="G21" s="1"/>
      <c r="H21" s="385">
        <v>90000</v>
      </c>
      <c r="I21" s="62">
        <f t="shared" si="1"/>
        <v>652205</v>
      </c>
      <c r="J21" s="112"/>
      <c r="K21" s="112"/>
    </row>
    <row r="22" spans="1:11" ht="17.45" customHeight="1" x14ac:dyDescent="0.2">
      <c r="A22" s="60">
        <f>ROWS(A$3:A22)</f>
        <v>20</v>
      </c>
      <c r="B22" s="4" t="s">
        <v>37</v>
      </c>
      <c r="C22" s="1"/>
      <c r="D22" s="1"/>
      <c r="E22" s="1"/>
      <c r="F22" s="1"/>
      <c r="G22" s="1"/>
      <c r="H22" s="385"/>
      <c r="I22" s="62">
        <f t="shared" si="1"/>
        <v>0</v>
      </c>
      <c r="J22" s="112"/>
      <c r="K22" s="112"/>
    </row>
    <row r="23" spans="1:11" ht="17.45" customHeight="1" x14ac:dyDescent="0.2">
      <c r="A23" s="60">
        <f>ROWS(A$3:A23)</f>
        <v>21</v>
      </c>
      <c r="B23" s="155" t="s">
        <v>149</v>
      </c>
      <c r="C23" s="71"/>
      <c r="D23" s="71"/>
      <c r="E23" s="71"/>
      <c r="F23" s="71"/>
      <c r="G23" s="64">
        <f>'Proprietary Funds-Page 6'!H25</f>
        <v>0</v>
      </c>
      <c r="H23" s="71"/>
      <c r="I23" s="65">
        <f>SUM(C23:H23)</f>
        <v>0</v>
      </c>
      <c r="J23" s="112"/>
      <c r="K23" s="112"/>
    </row>
    <row r="24" spans="1:11" ht="17.45" customHeight="1" thickBot="1" x14ac:dyDescent="0.25">
      <c r="A24" s="74">
        <f>ROWS(A$3:A24)</f>
        <v>22</v>
      </c>
      <c r="B24" s="75" t="s">
        <v>725</v>
      </c>
      <c r="C24" s="66">
        <f t="shared" ref="C24:H24" si="2">SUM(C4:C23)</f>
        <v>6593927</v>
      </c>
      <c r="D24" s="66">
        <f t="shared" si="2"/>
        <v>1023000</v>
      </c>
      <c r="E24" s="66">
        <f t="shared" si="2"/>
        <v>97046</v>
      </c>
      <c r="F24" s="66">
        <f t="shared" si="2"/>
        <v>201669</v>
      </c>
      <c r="G24" s="66">
        <f t="shared" si="2"/>
        <v>0</v>
      </c>
      <c r="H24" s="66">
        <f t="shared" si="2"/>
        <v>275254</v>
      </c>
      <c r="I24" s="67">
        <f>ROUND(SUM(I4:I23),2)</f>
        <v>8190896</v>
      </c>
      <c r="J24" s="112"/>
      <c r="K24" s="112"/>
    </row>
    <row r="26" spans="1:11" ht="15" customHeight="1" x14ac:dyDescent="0.2">
      <c r="A26" s="7" t="s">
        <v>58</v>
      </c>
      <c r="B26" s="644" t="s">
        <v>63</v>
      </c>
      <c r="C26" s="644"/>
      <c r="D26" s="644"/>
      <c r="E26" s="644"/>
      <c r="F26" s="644"/>
      <c r="G26" s="644"/>
      <c r="H26" s="644"/>
      <c r="I26" s="644"/>
    </row>
    <row r="27" spans="1:11" ht="15" customHeight="1" x14ac:dyDescent="0.2">
      <c r="A27" s="7" t="s">
        <v>59</v>
      </c>
      <c r="B27" s="644" t="s">
        <v>64</v>
      </c>
      <c r="C27" s="644"/>
      <c r="D27" s="644"/>
      <c r="E27" s="644"/>
      <c r="F27" s="644"/>
      <c r="G27" s="644"/>
      <c r="H27" s="644"/>
      <c r="I27" s="644"/>
    </row>
    <row r="28" spans="1:11" ht="15" customHeight="1" x14ac:dyDescent="0.2">
      <c r="A28" s="7" t="s">
        <v>60</v>
      </c>
      <c r="B28" s="644" t="s">
        <v>72</v>
      </c>
      <c r="C28" s="645"/>
      <c r="D28" s="645"/>
      <c r="E28" s="645"/>
      <c r="F28" s="645"/>
      <c r="G28" s="645"/>
      <c r="H28" s="645"/>
      <c r="I28" s="645"/>
    </row>
    <row r="29" spans="1:11" ht="15" customHeight="1" x14ac:dyDescent="0.2">
      <c r="A29" s="7" t="s">
        <v>61</v>
      </c>
      <c r="B29" s="644" t="s">
        <v>65</v>
      </c>
      <c r="C29" s="644"/>
      <c r="D29" s="644"/>
      <c r="E29" s="644"/>
      <c r="F29" s="644"/>
      <c r="G29" s="644"/>
      <c r="H29" s="644"/>
      <c r="I29" s="644"/>
    </row>
    <row r="30" spans="1:11" ht="15" customHeight="1" x14ac:dyDescent="0.2">
      <c r="A30" s="7" t="s">
        <v>62</v>
      </c>
      <c r="B30" s="644" t="s">
        <v>972</v>
      </c>
      <c r="C30" s="644"/>
      <c r="D30" s="644"/>
      <c r="E30" s="644"/>
      <c r="F30" s="644"/>
      <c r="G30" s="644"/>
      <c r="H30" s="644"/>
      <c r="I30" s="644"/>
    </row>
    <row r="31" spans="1:11" x14ac:dyDescent="0.2">
      <c r="A31" s="387" t="s">
        <v>973</v>
      </c>
      <c r="B31" s="213" t="s">
        <v>974</v>
      </c>
      <c r="C31" s="147"/>
      <c r="D31" s="147"/>
      <c r="E31" s="147"/>
      <c r="F31" s="147"/>
      <c r="G31" s="147"/>
      <c r="H31" s="147"/>
      <c r="I31" s="147"/>
    </row>
    <row r="32" spans="1:11" x14ac:dyDescent="0.2">
      <c r="A32" s="147"/>
      <c r="B32" s="147"/>
      <c r="C32" s="147"/>
      <c r="D32" s="147"/>
      <c r="E32" s="147"/>
      <c r="F32" s="147"/>
      <c r="G32" s="147"/>
      <c r="H32" s="147"/>
      <c r="I32" s="147"/>
    </row>
    <row r="33" spans="1:9" x14ac:dyDescent="0.2">
      <c r="A33" s="147"/>
      <c r="B33" s="147"/>
      <c r="C33" s="147"/>
      <c r="D33" s="147"/>
      <c r="E33" s="147"/>
      <c r="F33" s="147"/>
      <c r="G33" s="147"/>
      <c r="H33" s="147"/>
      <c r="I33" s="147"/>
    </row>
    <row r="34" spans="1:9" x14ac:dyDescent="0.2">
      <c r="A34" s="147"/>
      <c r="B34" s="147"/>
      <c r="C34" s="147"/>
      <c r="D34" s="147"/>
      <c r="E34" s="147"/>
      <c r="F34" s="147"/>
      <c r="G34" s="147"/>
      <c r="H34" s="147"/>
      <c r="I34" s="147"/>
    </row>
  </sheetData>
  <sheetProtection algorithmName="SHA-512" hashValue="1IE6MqFzdIujgUokOCktVD7LduQHzdhI82iCGiSEQ+uyCm35vPv0TavcNUjQlGIV/SXunnRg+RFei1x9l9aETg==" saltValue="4wpVp3Q58bbAfEfB++nBdA==" spinCount="100000" sheet="1" objects="1" scenarios="1"/>
  <mergeCells count="6">
    <mergeCell ref="A1:I1"/>
    <mergeCell ref="B29:I29"/>
    <mergeCell ref="B30:I30"/>
    <mergeCell ref="B26:I26"/>
    <mergeCell ref="B27:I27"/>
    <mergeCell ref="B28:I28"/>
  </mergeCells>
  <phoneticPr fontId="0" type="noConversion"/>
  <printOptions horizontalCentered="1"/>
  <pageMargins left="0.25" right="0.25" top="0.35" bottom="0.5" header="0.35" footer="0.3"/>
  <pageSetup scale="85" orientation="landscape" r:id="rId1"/>
  <headerFooter alignWithMargins="0">
    <oddFooter>&amp;R&amp;"Arial,Bold"Page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workbookViewId="0">
      <selection activeCell="D9" sqref="D9"/>
    </sheetView>
  </sheetViews>
  <sheetFormatPr defaultColWidth="9.140625" defaultRowHeight="12.75" x14ac:dyDescent="0.2"/>
  <cols>
    <col min="1" max="1" width="3.5703125" style="7" customWidth="1"/>
    <col min="2" max="2" width="39.5703125" style="7" customWidth="1"/>
    <col min="3" max="7" width="17.5703125" style="7" customWidth="1"/>
    <col min="8" max="8" width="16.85546875" style="7" customWidth="1"/>
    <col min="9" max="9" width="17.5703125" style="7" customWidth="1"/>
    <col min="10" max="11" width="14.5703125" style="7" customWidth="1"/>
    <col min="12" max="16384" width="9.140625" style="7"/>
  </cols>
  <sheetData>
    <row r="1" spans="1:11" ht="35.1" customHeight="1" thickBot="1" x14ac:dyDescent="0.25">
      <c r="A1" s="641" t="str">
        <f>CONCATENATE('Basic Data Input'!B8," in ",'Basic Data Input'!B9," County")</f>
        <v>City of Plainview in Pierce County</v>
      </c>
      <c r="B1" s="641"/>
      <c r="C1" s="641"/>
      <c r="D1" s="641"/>
      <c r="E1" s="641"/>
      <c r="F1" s="641"/>
      <c r="G1" s="641"/>
      <c r="H1" s="641"/>
      <c r="I1" s="641"/>
    </row>
    <row r="2" spans="1:11" ht="42.95" customHeight="1" x14ac:dyDescent="0.2">
      <c r="A2" s="56" t="s">
        <v>3</v>
      </c>
      <c r="B2" s="57" t="s">
        <v>1051</v>
      </c>
      <c r="C2" s="58" t="s">
        <v>53</v>
      </c>
      <c r="D2" s="58" t="s">
        <v>54</v>
      </c>
      <c r="E2" s="58" t="s">
        <v>55</v>
      </c>
      <c r="F2" s="58" t="s">
        <v>56</v>
      </c>
      <c r="G2" s="58" t="s">
        <v>57</v>
      </c>
      <c r="H2" s="386" t="s">
        <v>975</v>
      </c>
      <c r="I2" s="59" t="s">
        <v>17</v>
      </c>
      <c r="J2" s="10"/>
      <c r="K2" s="10"/>
    </row>
    <row r="3" spans="1:11" ht="17.45" customHeight="1" x14ac:dyDescent="0.2">
      <c r="A3" s="60">
        <f>ROWS(A$3:A3)</f>
        <v>1</v>
      </c>
      <c r="B3" s="3" t="s">
        <v>18</v>
      </c>
      <c r="C3" s="71"/>
      <c r="D3" s="71"/>
      <c r="E3" s="71"/>
      <c r="F3" s="71"/>
      <c r="G3" s="71"/>
      <c r="H3" s="384"/>
      <c r="I3" s="72"/>
      <c r="J3" s="10"/>
      <c r="K3" s="10"/>
    </row>
    <row r="4" spans="1:11" ht="17.45" customHeight="1" x14ac:dyDescent="0.2">
      <c r="A4" s="60">
        <f>ROWS(A$3:A4)</f>
        <v>2</v>
      </c>
      <c r="B4" s="3" t="s">
        <v>19</v>
      </c>
      <c r="C4" s="1">
        <v>337000</v>
      </c>
      <c r="D4" s="1"/>
      <c r="E4" s="1">
        <v>4500</v>
      </c>
      <c r="F4" s="1"/>
      <c r="G4" s="1"/>
      <c r="H4" s="385">
        <v>87252</v>
      </c>
      <c r="I4" s="62">
        <f>SUM(C4:H4)</f>
        <v>428752</v>
      </c>
      <c r="J4" s="10"/>
      <c r="K4" s="10"/>
    </row>
    <row r="5" spans="1:11" ht="17.45" customHeight="1" x14ac:dyDescent="0.2">
      <c r="A5" s="60">
        <f>ROWS(A$3:A5)</f>
        <v>3</v>
      </c>
      <c r="B5" s="3" t="s">
        <v>21</v>
      </c>
      <c r="C5" s="1">
        <v>198000</v>
      </c>
      <c r="D5" s="1"/>
      <c r="E5" s="1">
        <v>3656</v>
      </c>
      <c r="F5" s="1"/>
      <c r="G5" s="1"/>
      <c r="H5" s="385"/>
      <c r="I5" s="62">
        <f t="shared" ref="I5:I12" si="0">SUM(C5:H5)</f>
        <v>201656</v>
      </c>
      <c r="J5" s="10"/>
      <c r="K5" s="10"/>
    </row>
    <row r="6" spans="1:11" ht="17.45" customHeight="1" x14ac:dyDescent="0.2">
      <c r="A6" s="60">
        <f>ROWS(A$3:A6)</f>
        <v>4</v>
      </c>
      <c r="B6" s="3" t="s">
        <v>20</v>
      </c>
      <c r="C6" s="1"/>
      <c r="D6" s="1"/>
      <c r="E6" s="1"/>
      <c r="F6" s="1"/>
      <c r="G6" s="1"/>
      <c r="H6" s="385"/>
      <c r="I6" s="62">
        <f t="shared" si="0"/>
        <v>0</v>
      </c>
      <c r="J6" s="10"/>
      <c r="K6" s="10"/>
    </row>
    <row r="7" spans="1:11" ht="17.45" customHeight="1" x14ac:dyDescent="0.2">
      <c r="A7" s="73">
        <f>ROWS(A$3:A7)</f>
        <v>5</v>
      </c>
      <c r="B7" s="4" t="s">
        <v>22</v>
      </c>
      <c r="C7" s="1">
        <v>323151</v>
      </c>
      <c r="D7" s="1"/>
      <c r="E7" s="1">
        <v>50000</v>
      </c>
      <c r="F7" s="1">
        <v>64595.26</v>
      </c>
      <c r="G7" s="1"/>
      <c r="H7" s="385"/>
      <c r="I7" s="62">
        <f t="shared" si="0"/>
        <v>437746.26</v>
      </c>
      <c r="J7" s="10"/>
      <c r="K7" s="10"/>
    </row>
    <row r="8" spans="1:11" ht="17.45" customHeight="1" x14ac:dyDescent="0.2">
      <c r="A8" s="60">
        <f>ROWS(A$3:A8)</f>
        <v>6</v>
      </c>
      <c r="B8" s="4" t="s">
        <v>23</v>
      </c>
      <c r="C8" s="1"/>
      <c r="D8" s="1"/>
      <c r="E8" s="1"/>
      <c r="F8" s="1"/>
      <c r="G8" s="1"/>
      <c r="H8" s="385"/>
      <c r="I8" s="62">
        <f t="shared" si="0"/>
        <v>0</v>
      </c>
      <c r="J8" s="10"/>
      <c r="K8" s="10"/>
    </row>
    <row r="9" spans="1:11" ht="17.45" customHeight="1" x14ac:dyDescent="0.2">
      <c r="A9" s="60">
        <f>ROWS(A$3:A9)</f>
        <v>7</v>
      </c>
      <c r="B9" s="4" t="s">
        <v>24</v>
      </c>
      <c r="C9" s="1"/>
      <c r="D9" s="1"/>
      <c r="E9" s="1"/>
      <c r="F9" s="1"/>
      <c r="G9" s="1"/>
      <c r="H9" s="385"/>
      <c r="I9" s="62">
        <f t="shared" si="0"/>
        <v>0</v>
      </c>
      <c r="J9" s="10"/>
      <c r="K9" s="10"/>
    </row>
    <row r="10" spans="1:11" ht="17.45" customHeight="1" x14ac:dyDescent="0.2">
      <c r="A10" s="60">
        <f>ROWS(A$3:A10)</f>
        <v>8</v>
      </c>
      <c r="B10" s="4" t="s">
        <v>25</v>
      </c>
      <c r="C10" s="1">
        <v>193850</v>
      </c>
      <c r="D10" s="1"/>
      <c r="E10" s="1">
        <v>96364</v>
      </c>
      <c r="F10" s="1">
        <v>81576</v>
      </c>
      <c r="G10" s="1"/>
      <c r="H10" s="385"/>
      <c r="I10" s="62">
        <f t="shared" si="0"/>
        <v>371790</v>
      </c>
      <c r="J10" s="10"/>
      <c r="K10" s="10"/>
    </row>
    <row r="11" spans="1:11" ht="17.45" customHeight="1" x14ac:dyDescent="0.2">
      <c r="A11" s="60">
        <f>ROWS(A$3:A11)</f>
        <v>9</v>
      </c>
      <c r="B11" s="4" t="s">
        <v>26</v>
      </c>
      <c r="C11" s="1">
        <v>106000</v>
      </c>
      <c r="D11" s="1">
        <v>630</v>
      </c>
      <c r="E11" s="1"/>
      <c r="F11" s="1"/>
      <c r="G11" s="1"/>
      <c r="H11" s="385"/>
      <c r="I11" s="62">
        <f t="shared" si="0"/>
        <v>106630</v>
      </c>
      <c r="J11" s="10"/>
      <c r="K11" s="10"/>
    </row>
    <row r="12" spans="1:11" ht="17.45" customHeight="1" x14ac:dyDescent="0.2">
      <c r="A12" s="60">
        <f>ROWS(A$3:A12)</f>
        <v>10</v>
      </c>
      <c r="B12" s="4" t="s">
        <v>27</v>
      </c>
      <c r="C12" s="1"/>
      <c r="D12" s="1"/>
      <c r="E12" s="1"/>
      <c r="F12" s="1"/>
      <c r="G12" s="1"/>
      <c r="H12" s="385"/>
      <c r="I12" s="62">
        <f t="shared" si="0"/>
        <v>0</v>
      </c>
      <c r="J12" s="10"/>
      <c r="K12" s="10"/>
    </row>
    <row r="13" spans="1:11" ht="17.45" customHeight="1" x14ac:dyDescent="0.2">
      <c r="A13" s="60">
        <f>ROWS(A$3:A13)</f>
        <v>11</v>
      </c>
      <c r="B13" s="4" t="s">
        <v>28</v>
      </c>
      <c r="C13" s="71"/>
      <c r="D13" s="71"/>
      <c r="E13" s="71"/>
      <c r="F13" s="71"/>
      <c r="G13" s="71"/>
      <c r="H13" s="384"/>
      <c r="I13" s="72"/>
      <c r="J13" s="10"/>
      <c r="K13" s="10"/>
    </row>
    <row r="14" spans="1:11" ht="17.45" customHeight="1" x14ac:dyDescent="0.2">
      <c r="A14" s="60">
        <f>ROWS(A$3:A14)</f>
        <v>12</v>
      </c>
      <c r="B14" s="4" t="s">
        <v>29</v>
      </c>
      <c r="C14" s="1"/>
      <c r="D14" s="1"/>
      <c r="E14" s="1"/>
      <c r="F14" s="1"/>
      <c r="G14" s="1"/>
      <c r="H14" s="385"/>
      <c r="I14" s="62">
        <f>SUM(C14:H14)</f>
        <v>0</v>
      </c>
      <c r="J14" s="10"/>
      <c r="K14" s="10"/>
    </row>
    <row r="15" spans="1:11" ht="17.45" customHeight="1" x14ac:dyDescent="0.2">
      <c r="A15" s="60">
        <f>ROWS(A$3:A15)</f>
        <v>13</v>
      </c>
      <c r="B15" s="4" t="s">
        <v>30</v>
      </c>
      <c r="C15" s="1">
        <v>3112670</v>
      </c>
      <c r="D15" s="1"/>
      <c r="E15" s="1"/>
      <c r="F15" s="1"/>
      <c r="G15" s="1"/>
      <c r="H15" s="385"/>
      <c r="I15" s="62">
        <f t="shared" ref="I15:I23" si="1">SUM(C15:H15)</f>
        <v>3112670</v>
      </c>
      <c r="J15" s="10"/>
      <c r="K15" s="10"/>
    </row>
    <row r="16" spans="1:11" ht="17.45" customHeight="1" x14ac:dyDescent="0.2">
      <c r="A16" s="60">
        <f>ROWS(A$3:A16)</f>
        <v>14</v>
      </c>
      <c r="B16" s="4" t="s">
        <v>31</v>
      </c>
      <c r="C16" s="1"/>
      <c r="D16" s="1"/>
      <c r="E16" s="1"/>
      <c r="F16" s="1"/>
      <c r="G16" s="1"/>
      <c r="H16" s="385"/>
      <c r="I16" s="62">
        <f t="shared" si="1"/>
        <v>0</v>
      </c>
      <c r="J16" s="10"/>
      <c r="K16" s="10"/>
    </row>
    <row r="17" spans="1:11" ht="17.45" customHeight="1" x14ac:dyDescent="0.2">
      <c r="A17" s="60">
        <f>ROWS(A$3:A17)</f>
        <v>15</v>
      </c>
      <c r="B17" s="4" t="s">
        <v>32</v>
      </c>
      <c r="C17" s="1">
        <v>67096</v>
      </c>
      <c r="D17" s="1"/>
      <c r="E17" s="1"/>
      <c r="F17" s="1"/>
      <c r="G17" s="1"/>
      <c r="H17" s="385">
        <v>181000</v>
      </c>
      <c r="I17" s="62">
        <f t="shared" si="1"/>
        <v>248096</v>
      </c>
      <c r="J17" s="10"/>
      <c r="K17" s="10"/>
    </row>
    <row r="18" spans="1:11" ht="17.45" customHeight="1" x14ac:dyDescent="0.2">
      <c r="A18" s="60">
        <f>ROWS(A$3:A18)</f>
        <v>16</v>
      </c>
      <c r="B18" s="4" t="s">
        <v>33</v>
      </c>
      <c r="C18" s="1">
        <v>410000</v>
      </c>
      <c r="D18" s="1"/>
      <c r="E18" s="1">
        <v>56000</v>
      </c>
      <c r="F18" s="1">
        <v>7427</v>
      </c>
      <c r="G18" s="1"/>
      <c r="H18" s="385"/>
      <c r="I18" s="62">
        <f t="shared" si="1"/>
        <v>473427</v>
      </c>
      <c r="J18" s="10"/>
      <c r="K18" s="10"/>
    </row>
    <row r="19" spans="1:11" ht="17.45" customHeight="1" x14ac:dyDescent="0.2">
      <c r="A19" s="60">
        <f>ROWS(A$3:A19)</f>
        <v>17</v>
      </c>
      <c r="B19" s="4" t="s">
        <v>34</v>
      </c>
      <c r="C19" s="1">
        <v>20000</v>
      </c>
      <c r="D19" s="1"/>
      <c r="E19" s="1"/>
      <c r="F19" s="1"/>
      <c r="G19" s="1"/>
      <c r="H19" s="385"/>
      <c r="I19" s="62">
        <f t="shared" si="1"/>
        <v>20000</v>
      </c>
      <c r="J19" s="10"/>
      <c r="K19" s="10"/>
    </row>
    <row r="20" spans="1:11" ht="17.45" customHeight="1" x14ac:dyDescent="0.2">
      <c r="A20" s="60">
        <f>ROWS(A$3:A20)</f>
        <v>18</v>
      </c>
      <c r="B20" s="4" t="s">
        <v>35</v>
      </c>
      <c r="C20" s="1">
        <v>93500</v>
      </c>
      <c r="D20" s="1">
        <v>1000</v>
      </c>
      <c r="E20" s="1">
        <v>22000</v>
      </c>
      <c r="F20" s="1">
        <v>56667</v>
      </c>
      <c r="G20" s="1"/>
      <c r="H20" s="385">
        <v>50000</v>
      </c>
      <c r="I20" s="62">
        <f t="shared" si="1"/>
        <v>223167</v>
      </c>
      <c r="J20" s="10"/>
      <c r="K20" s="10"/>
    </row>
    <row r="21" spans="1:11" ht="17.45" customHeight="1" x14ac:dyDescent="0.2">
      <c r="A21" s="60">
        <f>ROWS(A$3:A21)</f>
        <v>19</v>
      </c>
      <c r="B21" s="4" t="s">
        <v>36</v>
      </c>
      <c r="C21" s="1">
        <v>202000</v>
      </c>
      <c r="D21" s="1"/>
      <c r="E21" s="1">
        <v>72532</v>
      </c>
      <c r="F21" s="1">
        <v>40510</v>
      </c>
      <c r="G21" s="1"/>
      <c r="H21" s="385">
        <v>135000</v>
      </c>
      <c r="I21" s="62">
        <f t="shared" si="1"/>
        <v>450042</v>
      </c>
      <c r="J21" s="10"/>
      <c r="K21" s="10"/>
    </row>
    <row r="22" spans="1:11" ht="17.45" customHeight="1" x14ac:dyDescent="0.2">
      <c r="A22" s="60">
        <f>ROWS(A$3:A22)</f>
        <v>20</v>
      </c>
      <c r="B22" s="4" t="s">
        <v>37</v>
      </c>
      <c r="C22" s="1"/>
      <c r="D22" s="1"/>
      <c r="E22" s="1"/>
      <c r="F22" s="1"/>
      <c r="G22" s="1"/>
      <c r="H22" s="385"/>
      <c r="I22" s="62">
        <f t="shared" si="1"/>
        <v>0</v>
      </c>
      <c r="J22" s="10"/>
      <c r="K22" s="10"/>
    </row>
    <row r="23" spans="1:11" ht="17.45" customHeight="1" x14ac:dyDescent="0.2">
      <c r="A23" s="60">
        <f>ROWS(A$3:A23)</f>
        <v>21</v>
      </c>
      <c r="B23" s="3" t="s">
        <v>71</v>
      </c>
      <c r="C23" s="71"/>
      <c r="D23" s="71"/>
      <c r="E23" s="71"/>
      <c r="F23" s="71"/>
      <c r="G23" s="150"/>
      <c r="H23" s="71"/>
      <c r="I23" s="62">
        <f t="shared" si="1"/>
        <v>0</v>
      </c>
      <c r="J23" s="10"/>
      <c r="K23" s="10"/>
    </row>
    <row r="24" spans="1:11" ht="17.45" customHeight="1" thickBot="1" x14ac:dyDescent="0.25">
      <c r="A24" s="74">
        <f>ROWS(A$3:A24)</f>
        <v>22</v>
      </c>
      <c r="B24" s="75" t="s">
        <v>161</v>
      </c>
      <c r="C24" s="66">
        <f t="shared" ref="C24:H24" si="2">SUM(C4:C23)</f>
        <v>5063267</v>
      </c>
      <c r="D24" s="66">
        <f t="shared" si="2"/>
        <v>1630</v>
      </c>
      <c r="E24" s="66">
        <f t="shared" si="2"/>
        <v>305052</v>
      </c>
      <c r="F24" s="66">
        <f t="shared" si="2"/>
        <v>250775.26</v>
      </c>
      <c r="G24" s="66">
        <f t="shared" si="2"/>
        <v>0</v>
      </c>
      <c r="H24" s="66">
        <f t="shared" si="2"/>
        <v>453252</v>
      </c>
      <c r="I24" s="67">
        <f>ROUND(SUM(I4:I23),2)</f>
        <v>6073976.2599999998</v>
      </c>
      <c r="J24" s="10"/>
      <c r="K24" s="10"/>
    </row>
    <row r="25" spans="1:11" ht="17.45" customHeight="1" x14ac:dyDescent="0.2">
      <c r="J25" s="10"/>
      <c r="K25" s="10"/>
    </row>
    <row r="26" spans="1:11" ht="17.45" customHeight="1" x14ac:dyDescent="0.2">
      <c r="A26" s="7" t="s">
        <v>58</v>
      </c>
      <c r="B26" s="644" t="s">
        <v>63</v>
      </c>
      <c r="C26" s="644"/>
      <c r="D26" s="644"/>
      <c r="E26" s="644"/>
      <c r="F26" s="644"/>
      <c r="G26" s="644"/>
      <c r="H26" s="644"/>
      <c r="I26" s="644"/>
      <c r="J26" s="10"/>
      <c r="K26" s="10"/>
    </row>
    <row r="27" spans="1:11" ht="17.45" customHeight="1" x14ac:dyDescent="0.2">
      <c r="A27" s="7" t="s">
        <v>59</v>
      </c>
      <c r="B27" s="644" t="s">
        <v>64</v>
      </c>
      <c r="C27" s="644"/>
      <c r="D27" s="644"/>
      <c r="E27" s="644"/>
      <c r="F27" s="644"/>
      <c r="G27" s="644"/>
      <c r="H27" s="644"/>
      <c r="I27" s="644"/>
      <c r="J27" s="10"/>
      <c r="K27" s="10"/>
    </row>
    <row r="28" spans="1:11" ht="17.45" customHeight="1" x14ac:dyDescent="0.2">
      <c r="A28" s="7" t="s">
        <v>60</v>
      </c>
      <c r="B28" s="644" t="s">
        <v>72</v>
      </c>
      <c r="C28" s="645"/>
      <c r="D28" s="645"/>
      <c r="E28" s="645"/>
      <c r="F28" s="645"/>
      <c r="G28" s="645"/>
      <c r="H28" s="645"/>
      <c r="I28" s="645"/>
      <c r="J28" s="10"/>
      <c r="K28" s="10"/>
    </row>
    <row r="29" spans="1:11" ht="17.45" customHeight="1" x14ac:dyDescent="0.2">
      <c r="A29" s="7" t="s">
        <v>61</v>
      </c>
      <c r="B29" s="644" t="s">
        <v>65</v>
      </c>
      <c r="C29" s="644"/>
      <c r="D29" s="644"/>
      <c r="E29" s="644"/>
      <c r="F29" s="644"/>
      <c r="G29" s="644"/>
      <c r="H29" s="644"/>
      <c r="I29" s="644"/>
      <c r="J29" s="10"/>
      <c r="K29" s="10"/>
    </row>
    <row r="30" spans="1:11" ht="17.45" customHeight="1" x14ac:dyDescent="0.2">
      <c r="A30" s="7" t="s">
        <v>62</v>
      </c>
      <c r="B30" s="644" t="s">
        <v>972</v>
      </c>
      <c r="C30" s="644"/>
      <c r="D30" s="644"/>
      <c r="E30" s="644"/>
      <c r="F30" s="644"/>
      <c r="G30" s="644"/>
      <c r="H30" s="644"/>
      <c r="I30" s="644"/>
      <c r="J30" s="10"/>
      <c r="K30" s="10"/>
    </row>
    <row r="31" spans="1:11" x14ac:dyDescent="0.2">
      <c r="A31" s="387" t="s">
        <v>973</v>
      </c>
      <c r="B31" s="213" t="s">
        <v>974</v>
      </c>
      <c r="C31" s="147"/>
      <c r="D31" s="147"/>
      <c r="E31" s="147"/>
      <c r="F31" s="147"/>
      <c r="G31" s="147"/>
      <c r="H31" s="147"/>
      <c r="I31" s="147"/>
    </row>
    <row r="32" spans="1:11" x14ac:dyDescent="0.2">
      <c r="A32" s="147"/>
      <c r="B32" s="147"/>
      <c r="C32" s="147"/>
      <c r="D32" s="147"/>
      <c r="E32" s="147"/>
      <c r="F32" s="147"/>
      <c r="G32" s="147"/>
      <c r="H32" s="147"/>
      <c r="I32" s="147"/>
    </row>
    <row r="33" spans="1:9" x14ac:dyDescent="0.2">
      <c r="A33" s="147"/>
      <c r="B33" s="147"/>
      <c r="C33" s="147"/>
      <c r="D33" s="147"/>
      <c r="E33" s="147"/>
      <c r="F33" s="147"/>
      <c r="G33" s="147"/>
      <c r="H33" s="147"/>
      <c r="I33" s="147"/>
    </row>
  </sheetData>
  <sheetProtection algorithmName="SHA-512" hashValue="fbKRswGa/UMEKM1VP8XYhYk9od7aUiB7Fv296ADcOxsldH3XGnWPIQ+HSjmYlMGyOpL9OinimqctgVJL0LqLmw==" saltValue="I2km2D7s8EjuzokyKvI0zg==" spinCount="100000" sheet="1" objects="1" scenarios="1"/>
  <mergeCells count="6">
    <mergeCell ref="A1:I1"/>
    <mergeCell ref="B30:I30"/>
    <mergeCell ref="B28:I28"/>
    <mergeCell ref="B29:I29"/>
    <mergeCell ref="B26:I26"/>
    <mergeCell ref="B27:I27"/>
  </mergeCells>
  <phoneticPr fontId="0" type="noConversion"/>
  <printOptions horizontalCentered="1"/>
  <pageMargins left="0.25" right="0.25" top="0.35" bottom="0.5" header="0.35" footer="0.3"/>
  <pageSetup scale="82" orientation="landscape" r:id="rId1"/>
  <headerFooter alignWithMargins="0">
    <oddFooter>&amp;R&amp;"Arial,Bold"Page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election activeCell="J14" sqref="J14"/>
    </sheetView>
  </sheetViews>
  <sheetFormatPr defaultColWidth="9.140625" defaultRowHeight="12.75" x14ac:dyDescent="0.2"/>
  <cols>
    <col min="1" max="1" width="3.5703125" style="7" customWidth="1"/>
    <col min="2" max="2" width="39.5703125" style="7" customWidth="1"/>
    <col min="3" max="7" width="17.5703125" style="7" customWidth="1"/>
    <col min="8" max="8" width="16.42578125" style="7" customWidth="1"/>
    <col min="9" max="9" width="17.5703125" style="7" customWidth="1"/>
    <col min="10" max="11" width="14.5703125" style="7" customWidth="1"/>
    <col min="12" max="16384" width="9.140625" style="7"/>
  </cols>
  <sheetData>
    <row r="1" spans="1:11" ht="35.1" customHeight="1" thickBot="1" x14ac:dyDescent="0.25">
      <c r="A1" s="641" t="str">
        <f>CONCATENATE('Basic Data Input'!B8," in ",'Basic Data Input'!B9," County")</f>
        <v>City of Plainview in Pierce County</v>
      </c>
      <c r="B1" s="641"/>
      <c r="C1" s="641"/>
      <c r="D1" s="641"/>
      <c r="E1" s="641"/>
      <c r="F1" s="641"/>
      <c r="G1" s="641"/>
      <c r="H1" s="641"/>
      <c r="I1" s="641"/>
    </row>
    <row r="2" spans="1:11" ht="42.95" customHeight="1" x14ac:dyDescent="0.2">
      <c r="A2" s="56" t="s">
        <v>3</v>
      </c>
      <c r="B2" s="57" t="s">
        <v>1052</v>
      </c>
      <c r="C2" s="58" t="s">
        <v>53</v>
      </c>
      <c r="D2" s="58" t="s">
        <v>54</v>
      </c>
      <c r="E2" s="58" t="s">
        <v>55</v>
      </c>
      <c r="F2" s="58" t="s">
        <v>56</v>
      </c>
      <c r="G2" s="58" t="s">
        <v>57</v>
      </c>
      <c r="H2" s="386" t="s">
        <v>975</v>
      </c>
      <c r="I2" s="59" t="s">
        <v>17</v>
      </c>
      <c r="J2" s="10"/>
      <c r="K2" s="10"/>
    </row>
    <row r="3" spans="1:11" ht="17.45" customHeight="1" x14ac:dyDescent="0.2">
      <c r="A3" s="60">
        <f>ROWS(A$3:A3)</f>
        <v>1</v>
      </c>
      <c r="B3" s="3" t="s">
        <v>18</v>
      </c>
      <c r="C3" s="71"/>
      <c r="D3" s="71"/>
      <c r="E3" s="71"/>
      <c r="F3" s="71"/>
      <c r="G3" s="71"/>
      <c r="H3" s="384"/>
      <c r="I3" s="72"/>
      <c r="J3" s="10"/>
      <c r="K3" s="10"/>
    </row>
    <row r="4" spans="1:11" ht="17.45" customHeight="1" x14ac:dyDescent="0.2">
      <c r="A4" s="60">
        <f>ROWS(A$3:A4)</f>
        <v>2</v>
      </c>
      <c r="B4" s="3" t="s">
        <v>19</v>
      </c>
      <c r="C4" s="1">
        <v>311291</v>
      </c>
      <c r="D4" s="1"/>
      <c r="E4" s="1"/>
      <c r="F4" s="1"/>
      <c r="G4" s="1"/>
      <c r="H4" s="385"/>
      <c r="I4" s="62">
        <f>SUM(C4:H4)</f>
        <v>311291</v>
      </c>
      <c r="J4" s="10"/>
      <c r="K4" s="10"/>
    </row>
    <row r="5" spans="1:11" ht="17.45" customHeight="1" x14ac:dyDescent="0.2">
      <c r="A5" s="60">
        <f>ROWS(A$3:A5)</f>
        <v>3</v>
      </c>
      <c r="B5" s="3" t="s">
        <v>21</v>
      </c>
      <c r="C5" s="1">
        <v>181006</v>
      </c>
      <c r="D5" s="1"/>
      <c r="E5" s="1">
        <v>18631</v>
      </c>
      <c r="F5" s="1">
        <f>5440+74</f>
        <v>5514</v>
      </c>
      <c r="G5" s="1"/>
      <c r="H5" s="385"/>
      <c r="I5" s="62">
        <f t="shared" ref="I5:I12" si="0">SUM(C5:H5)</f>
        <v>205151</v>
      </c>
      <c r="J5" s="10"/>
      <c r="K5" s="10"/>
    </row>
    <row r="6" spans="1:11" ht="17.45" customHeight="1" x14ac:dyDescent="0.2">
      <c r="A6" s="60">
        <f>ROWS(A$3:A6)</f>
        <v>4</v>
      </c>
      <c r="B6" s="3" t="s">
        <v>20</v>
      </c>
      <c r="C6" s="1">
        <v>18191</v>
      </c>
      <c r="D6" s="1"/>
      <c r="E6" s="1"/>
      <c r="F6" s="1"/>
      <c r="G6" s="1"/>
      <c r="H6" s="385"/>
      <c r="I6" s="62">
        <f t="shared" si="0"/>
        <v>18191</v>
      </c>
      <c r="J6" s="10"/>
      <c r="K6" s="10"/>
    </row>
    <row r="7" spans="1:11" ht="17.45" customHeight="1" x14ac:dyDescent="0.2">
      <c r="A7" s="73">
        <f>ROWS(A$3:A7)</f>
        <v>5</v>
      </c>
      <c r="B7" s="4" t="s">
        <v>22</v>
      </c>
      <c r="C7" s="1">
        <v>268944</v>
      </c>
      <c r="D7" s="1">
        <v>8000</v>
      </c>
      <c r="E7" s="1">
        <v>18500</v>
      </c>
      <c r="F7" s="1">
        <f>7816+3070</f>
        <v>10886</v>
      </c>
      <c r="G7" s="1"/>
      <c r="H7" s="385"/>
      <c r="I7" s="62">
        <f t="shared" si="0"/>
        <v>306330</v>
      </c>
      <c r="J7" s="10"/>
      <c r="K7" s="10"/>
    </row>
    <row r="8" spans="1:11" ht="17.45" customHeight="1" x14ac:dyDescent="0.2">
      <c r="A8" s="60">
        <f>ROWS(A$3:A8)</f>
        <v>6</v>
      </c>
      <c r="B8" s="4" t="s">
        <v>23</v>
      </c>
      <c r="C8" s="1"/>
      <c r="D8" s="1"/>
      <c r="E8" s="1"/>
      <c r="F8" s="1"/>
      <c r="G8" s="1"/>
      <c r="H8" s="385"/>
      <c r="I8" s="62">
        <f t="shared" si="0"/>
        <v>0</v>
      </c>
      <c r="J8" s="10"/>
      <c r="K8" s="10"/>
    </row>
    <row r="9" spans="1:11" ht="17.45" customHeight="1" x14ac:dyDescent="0.2">
      <c r="A9" s="60">
        <f>ROWS(A$3:A9)</f>
        <v>7</v>
      </c>
      <c r="B9" s="4" t="s">
        <v>24</v>
      </c>
      <c r="C9" s="1"/>
      <c r="D9" s="1"/>
      <c r="E9" s="1"/>
      <c r="F9" s="1"/>
      <c r="G9" s="1"/>
      <c r="H9" s="385"/>
      <c r="I9" s="62">
        <f t="shared" si="0"/>
        <v>0</v>
      </c>
      <c r="J9" s="10"/>
      <c r="K9" s="10"/>
    </row>
    <row r="10" spans="1:11" ht="17.45" customHeight="1" x14ac:dyDescent="0.2">
      <c r="A10" s="60">
        <f>ROWS(A$3:A10)</f>
        <v>8</v>
      </c>
      <c r="B10" s="4" t="s">
        <v>25</v>
      </c>
      <c r="C10" s="1">
        <v>180366</v>
      </c>
      <c r="D10" s="1"/>
      <c r="E10" s="1"/>
      <c r="F10" s="1">
        <f>503374+10490+9252-5514</f>
        <v>517602</v>
      </c>
      <c r="G10" s="1"/>
      <c r="H10" s="385"/>
      <c r="I10" s="62">
        <f t="shared" si="0"/>
        <v>697968</v>
      </c>
      <c r="J10" s="10"/>
      <c r="K10" s="10"/>
    </row>
    <row r="11" spans="1:11" ht="17.45" customHeight="1" x14ac:dyDescent="0.2">
      <c r="A11" s="60">
        <f>ROWS(A$3:A11)</f>
        <v>9</v>
      </c>
      <c r="B11" s="4" t="s">
        <v>26</v>
      </c>
      <c r="C11" s="1"/>
      <c r="D11" s="1"/>
      <c r="E11" s="1"/>
      <c r="F11" s="1"/>
      <c r="G11" s="1"/>
      <c r="H11" s="385"/>
      <c r="I11" s="62">
        <f t="shared" si="0"/>
        <v>0</v>
      </c>
      <c r="J11" s="10"/>
      <c r="K11" s="10"/>
    </row>
    <row r="12" spans="1:11" ht="17.45" customHeight="1" x14ac:dyDescent="0.2">
      <c r="A12" s="60">
        <f>ROWS(A$3:A12)</f>
        <v>10</v>
      </c>
      <c r="B12" s="4" t="s">
        <v>27</v>
      </c>
      <c r="C12" s="1">
        <f>154171+10478</f>
        <v>164649</v>
      </c>
      <c r="D12" s="1"/>
      <c r="E12" s="1"/>
      <c r="F12" s="1">
        <f>12320+35000</f>
        <v>47320</v>
      </c>
      <c r="G12" s="1"/>
      <c r="H12" s="385">
        <f>41460+12330</f>
        <v>53790</v>
      </c>
      <c r="I12" s="62">
        <f t="shared" si="0"/>
        <v>265759</v>
      </c>
      <c r="J12" s="10"/>
      <c r="K12" s="10"/>
    </row>
    <row r="13" spans="1:11" ht="17.45" customHeight="1" x14ac:dyDescent="0.2">
      <c r="A13" s="60">
        <f>ROWS(A$3:A13)</f>
        <v>11</v>
      </c>
      <c r="B13" s="4" t="s">
        <v>28</v>
      </c>
      <c r="C13" s="71"/>
      <c r="D13" s="71"/>
      <c r="E13" s="71"/>
      <c r="F13" s="71"/>
      <c r="G13" s="71"/>
      <c r="H13" s="384"/>
      <c r="I13" s="72"/>
      <c r="J13" s="10"/>
      <c r="K13" s="10"/>
    </row>
    <row r="14" spans="1:11" ht="17.45" customHeight="1" x14ac:dyDescent="0.2">
      <c r="A14" s="60">
        <f>ROWS(A$3:A14)</f>
        <v>12</v>
      </c>
      <c r="B14" s="4" t="s">
        <v>29</v>
      </c>
      <c r="C14" s="1"/>
      <c r="D14" s="1"/>
      <c r="E14" s="1"/>
      <c r="F14" s="1"/>
      <c r="G14" s="1"/>
      <c r="H14" s="385"/>
      <c r="I14" s="62">
        <f>SUM(C14:H14)</f>
        <v>0</v>
      </c>
      <c r="J14" s="10"/>
      <c r="K14" s="10"/>
    </row>
    <row r="15" spans="1:11" ht="17.45" customHeight="1" x14ac:dyDescent="0.2">
      <c r="A15" s="60">
        <f>ROWS(A$3:A15)</f>
        <v>13</v>
      </c>
      <c r="B15" s="4" t="s">
        <v>30</v>
      </c>
      <c r="C15" s="1">
        <f>915883+1701322</f>
        <v>2617205</v>
      </c>
      <c r="D15" s="1"/>
      <c r="E15" s="1">
        <v>7092</v>
      </c>
      <c r="F15" s="1"/>
      <c r="G15" s="1"/>
      <c r="H15" s="385"/>
      <c r="I15" s="62">
        <f t="shared" ref="I15:I22" si="1">SUM(C15:H15)</f>
        <v>2624297</v>
      </c>
      <c r="J15" s="10"/>
      <c r="K15" s="10"/>
    </row>
    <row r="16" spans="1:11" ht="17.45" customHeight="1" x14ac:dyDescent="0.2">
      <c r="A16" s="60">
        <f>ROWS(A$3:A16)</f>
        <v>14</v>
      </c>
      <c r="B16" s="4" t="s">
        <v>31</v>
      </c>
      <c r="C16" s="1"/>
      <c r="D16" s="1"/>
      <c r="E16" s="1"/>
      <c r="F16" s="1"/>
      <c r="G16" s="1"/>
      <c r="H16" s="385"/>
      <c r="I16" s="62">
        <f t="shared" si="1"/>
        <v>0</v>
      </c>
      <c r="J16" s="10"/>
      <c r="K16" s="10"/>
    </row>
    <row r="17" spans="1:11" ht="17.45" customHeight="1" x14ac:dyDescent="0.2">
      <c r="A17" s="60">
        <f>ROWS(A$3:A17)</f>
        <v>15</v>
      </c>
      <c r="B17" s="4" t="s">
        <v>32</v>
      </c>
      <c r="C17" s="1">
        <f>86044+2011</f>
        <v>88055</v>
      </c>
      <c r="D17" s="1"/>
      <c r="E17" s="1"/>
      <c r="F17" s="1"/>
      <c r="G17" s="1"/>
      <c r="H17" s="385">
        <v>150000</v>
      </c>
      <c r="I17" s="62">
        <f t="shared" si="1"/>
        <v>238055</v>
      </c>
      <c r="J17" s="10"/>
      <c r="K17" s="10"/>
    </row>
    <row r="18" spans="1:11" ht="17.45" customHeight="1" x14ac:dyDescent="0.2">
      <c r="A18" s="60">
        <f>ROWS(A$3:A18)</f>
        <v>16</v>
      </c>
      <c r="B18" s="4" t="s">
        <v>33</v>
      </c>
      <c r="C18" s="1">
        <f>315116+64918</f>
        <v>380034</v>
      </c>
      <c r="D18" s="1"/>
      <c r="E18" s="1"/>
      <c r="F18" s="1">
        <f>32672+543</f>
        <v>33215</v>
      </c>
      <c r="G18" s="1"/>
      <c r="H18" s="385"/>
      <c r="I18" s="62">
        <f t="shared" si="1"/>
        <v>413249</v>
      </c>
      <c r="J18" s="10"/>
      <c r="K18" s="10"/>
    </row>
    <row r="19" spans="1:11" ht="17.45" customHeight="1" x14ac:dyDescent="0.2">
      <c r="A19" s="60">
        <f>ROWS(A$3:A19)</f>
        <v>17</v>
      </c>
      <c r="B19" s="4" t="s">
        <v>34</v>
      </c>
      <c r="C19" s="1"/>
      <c r="D19" s="1"/>
      <c r="E19" s="1"/>
      <c r="F19" s="1"/>
      <c r="G19" s="1"/>
      <c r="H19" s="385"/>
      <c r="I19" s="62">
        <f t="shared" si="1"/>
        <v>0</v>
      </c>
      <c r="J19" s="10"/>
      <c r="K19" s="10"/>
    </row>
    <row r="20" spans="1:11" ht="17.45" customHeight="1" x14ac:dyDescent="0.2">
      <c r="A20" s="60">
        <f>ROWS(A$3:A20)</f>
        <v>18</v>
      </c>
      <c r="B20" s="4" t="s">
        <v>35</v>
      </c>
      <c r="C20" s="1">
        <f>18150+67336</f>
        <v>85486</v>
      </c>
      <c r="D20" s="1"/>
      <c r="E20" s="1"/>
      <c r="F20" s="1">
        <f>51192+16455</f>
        <v>67647</v>
      </c>
      <c r="G20" s="1"/>
      <c r="H20" s="385"/>
      <c r="I20" s="62">
        <f t="shared" si="1"/>
        <v>153133</v>
      </c>
      <c r="J20" s="10"/>
      <c r="K20" s="10"/>
    </row>
    <row r="21" spans="1:11" ht="17.45" customHeight="1" x14ac:dyDescent="0.2">
      <c r="A21" s="60">
        <f>ROWS(A$3:A21)</f>
        <v>19</v>
      </c>
      <c r="B21" s="4" t="s">
        <v>36</v>
      </c>
      <c r="C21" s="1">
        <f>137217+89349</f>
        <v>226566</v>
      </c>
      <c r="D21" s="1">
        <v>11493</v>
      </c>
      <c r="E21" s="1">
        <v>33204</v>
      </c>
      <c r="F21" s="1">
        <v>41460</v>
      </c>
      <c r="G21" s="1"/>
      <c r="H21" s="385"/>
      <c r="I21" s="62">
        <f t="shared" si="1"/>
        <v>312723</v>
      </c>
      <c r="J21" s="10"/>
      <c r="K21" s="10"/>
    </row>
    <row r="22" spans="1:11" ht="17.45" customHeight="1" x14ac:dyDescent="0.2">
      <c r="A22" s="60">
        <f>ROWS(A$3:A22)</f>
        <v>20</v>
      </c>
      <c r="B22" s="4" t="s">
        <v>37</v>
      </c>
      <c r="C22" s="1"/>
      <c r="D22" s="1"/>
      <c r="E22" s="1"/>
      <c r="F22" s="1"/>
      <c r="G22" s="1"/>
      <c r="H22" s="385"/>
      <c r="I22" s="62">
        <f t="shared" si="1"/>
        <v>0</v>
      </c>
      <c r="J22" s="10"/>
      <c r="K22" s="10"/>
    </row>
    <row r="23" spans="1:11" ht="17.45" customHeight="1" x14ac:dyDescent="0.2">
      <c r="A23" s="60">
        <f>ROWS(A$3:A23)</f>
        <v>21</v>
      </c>
      <c r="B23" s="3" t="s">
        <v>71</v>
      </c>
      <c r="C23" s="71"/>
      <c r="D23" s="71"/>
      <c r="E23" s="71"/>
      <c r="F23" s="71"/>
      <c r="G23" s="150"/>
      <c r="H23" s="71"/>
      <c r="I23" s="62">
        <f>SUM(C23:H23)</f>
        <v>0</v>
      </c>
      <c r="J23" s="10"/>
      <c r="K23" s="10"/>
    </row>
    <row r="24" spans="1:11" ht="17.45" customHeight="1" thickBot="1" x14ac:dyDescent="0.25">
      <c r="A24" s="74">
        <f>ROWS(A$3:A24)</f>
        <v>22</v>
      </c>
      <c r="B24" s="75" t="s">
        <v>161</v>
      </c>
      <c r="C24" s="66">
        <f t="shared" ref="C24:H24" si="2">SUM(C4:C23)</f>
        <v>4521793</v>
      </c>
      <c r="D24" s="66">
        <f t="shared" si="2"/>
        <v>19493</v>
      </c>
      <c r="E24" s="66">
        <f t="shared" si="2"/>
        <v>77427</v>
      </c>
      <c r="F24" s="66">
        <f t="shared" si="2"/>
        <v>723644</v>
      </c>
      <c r="G24" s="66">
        <f t="shared" si="2"/>
        <v>0</v>
      </c>
      <c r="H24" s="66">
        <f t="shared" si="2"/>
        <v>203790</v>
      </c>
      <c r="I24" s="67">
        <f>ROUND(SUM(I4:I23),2)</f>
        <v>5546147</v>
      </c>
      <c r="J24" s="10"/>
      <c r="K24" s="10"/>
    </row>
    <row r="25" spans="1:11" ht="17.45" customHeight="1" x14ac:dyDescent="0.2">
      <c r="J25" s="10"/>
      <c r="K25" s="10"/>
    </row>
    <row r="26" spans="1:11" ht="17.45" customHeight="1" x14ac:dyDescent="0.2">
      <c r="A26" s="7" t="s">
        <v>58</v>
      </c>
      <c r="B26" s="644" t="s">
        <v>63</v>
      </c>
      <c r="C26" s="644"/>
      <c r="D26" s="644"/>
      <c r="E26" s="644"/>
      <c r="F26" s="644"/>
      <c r="G26" s="644"/>
      <c r="H26" s="644"/>
      <c r="I26" s="644"/>
      <c r="J26" s="10"/>
      <c r="K26" s="10"/>
    </row>
    <row r="27" spans="1:11" ht="17.45" customHeight="1" x14ac:dyDescent="0.2">
      <c r="A27" s="7" t="s">
        <v>59</v>
      </c>
      <c r="B27" s="644" t="s">
        <v>64</v>
      </c>
      <c r="C27" s="644"/>
      <c r="D27" s="644"/>
      <c r="E27" s="644"/>
      <c r="F27" s="644"/>
      <c r="G27" s="644"/>
      <c r="H27" s="644"/>
      <c r="I27" s="644"/>
      <c r="J27" s="10"/>
      <c r="K27" s="10"/>
    </row>
    <row r="28" spans="1:11" ht="17.45" customHeight="1" x14ac:dyDescent="0.2">
      <c r="A28" s="7" t="s">
        <v>60</v>
      </c>
      <c r="B28" s="644" t="s">
        <v>72</v>
      </c>
      <c r="C28" s="645"/>
      <c r="D28" s="645"/>
      <c r="E28" s="645"/>
      <c r="F28" s="645"/>
      <c r="G28" s="645"/>
      <c r="H28" s="645"/>
      <c r="I28" s="645"/>
      <c r="J28" s="10"/>
      <c r="K28" s="10"/>
    </row>
    <row r="29" spans="1:11" ht="17.45" customHeight="1" x14ac:dyDescent="0.2">
      <c r="A29" s="7" t="s">
        <v>61</v>
      </c>
      <c r="B29" s="644" t="s">
        <v>65</v>
      </c>
      <c r="C29" s="644"/>
      <c r="D29" s="644"/>
      <c r="E29" s="644"/>
      <c r="F29" s="644"/>
      <c r="G29" s="644"/>
      <c r="H29" s="644"/>
      <c r="I29" s="644"/>
      <c r="J29" s="10"/>
      <c r="K29" s="10"/>
    </row>
    <row r="30" spans="1:11" ht="17.45" customHeight="1" x14ac:dyDescent="0.2">
      <c r="A30" s="7" t="s">
        <v>62</v>
      </c>
      <c r="B30" s="644" t="s">
        <v>972</v>
      </c>
      <c r="C30" s="644"/>
      <c r="D30" s="644"/>
      <c r="E30" s="644"/>
      <c r="F30" s="644"/>
      <c r="G30" s="644"/>
      <c r="H30" s="644"/>
      <c r="I30" s="644"/>
      <c r="J30" s="10"/>
      <c r="K30" s="10"/>
    </row>
    <row r="31" spans="1:11" x14ac:dyDescent="0.2">
      <c r="A31" s="387" t="s">
        <v>973</v>
      </c>
      <c r="B31" s="213" t="s">
        <v>974</v>
      </c>
      <c r="C31" s="147"/>
      <c r="D31" s="147"/>
      <c r="E31" s="147"/>
      <c r="F31" s="147"/>
      <c r="G31" s="147"/>
      <c r="H31" s="147"/>
      <c r="I31" s="147"/>
    </row>
    <row r="32" spans="1:11" x14ac:dyDescent="0.2">
      <c r="A32" s="147"/>
      <c r="B32" s="147"/>
      <c r="C32" s="147"/>
      <c r="D32" s="147"/>
      <c r="E32" s="147"/>
      <c r="F32" s="147"/>
      <c r="G32" s="147"/>
      <c r="H32" s="147"/>
      <c r="I32" s="147"/>
    </row>
    <row r="33" spans="1:9" x14ac:dyDescent="0.2">
      <c r="A33" s="147"/>
      <c r="B33" s="147"/>
      <c r="C33" s="147"/>
      <c r="D33" s="147"/>
      <c r="E33" s="147"/>
      <c r="F33" s="147"/>
      <c r="G33" s="147"/>
      <c r="H33" s="147"/>
      <c r="I33" s="147"/>
    </row>
    <row r="34" spans="1:9" x14ac:dyDescent="0.2">
      <c r="A34" s="147"/>
      <c r="B34" s="147"/>
      <c r="C34" s="147"/>
      <c r="D34" s="147"/>
      <c r="E34" s="147"/>
      <c r="F34" s="147"/>
      <c r="G34" s="147"/>
      <c r="H34" s="147"/>
      <c r="I34" s="147"/>
    </row>
  </sheetData>
  <sheetProtection algorithmName="SHA-512" hashValue="NEAYoOcmwuOfjWue5r/chl535okHxGVfFHMl1vTupJxkgNx1OigVFZu/6BNKsTE1tp4VhGPIo97O60NFAnQhxQ==" saltValue="gTyMrpSfPmv9aXmtvoJkUQ==" spinCount="100000" sheet="1" objects="1" scenarios="1"/>
  <mergeCells count="6">
    <mergeCell ref="A1:I1"/>
    <mergeCell ref="B30:I30"/>
    <mergeCell ref="B28:I28"/>
    <mergeCell ref="B29:I29"/>
    <mergeCell ref="B26:I26"/>
    <mergeCell ref="B27:I27"/>
  </mergeCells>
  <phoneticPr fontId="0" type="noConversion"/>
  <printOptions horizontalCentered="1"/>
  <pageMargins left="0.25" right="0.25" top="0.35" bottom="0.5" header="0.35" footer="0.3"/>
  <pageSetup scale="82" orientation="landscape" r:id="rId1"/>
  <headerFooter alignWithMargins="0">
    <oddFooter>&amp;R&amp;"Arial,Bold"Page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Checklist</vt:lpstr>
      <vt:lpstr>Step By Step</vt:lpstr>
      <vt:lpstr>Basic Data Input</vt:lpstr>
      <vt:lpstr>Cover- Page 1</vt:lpstr>
      <vt:lpstr>Page 2-A</vt:lpstr>
      <vt:lpstr>Receipts - Page 2</vt:lpstr>
      <vt:lpstr>2022-2023 - Page 3</vt:lpstr>
      <vt:lpstr>2021-2022 - Page 4</vt:lpstr>
      <vt:lpstr>2020-2021 - Page 5</vt:lpstr>
      <vt:lpstr>Proprietary Funds-Page 6</vt:lpstr>
      <vt:lpstr>Correspondence Page 7</vt:lpstr>
      <vt:lpstr>Lid Support Page 8</vt:lpstr>
      <vt:lpstr>Lid Computation Page 9 </vt:lpstr>
      <vt:lpstr>Capital Improvements Page10</vt:lpstr>
      <vt:lpstr>Levy Limit Form Page 11</vt:lpstr>
      <vt:lpstr>PT Request Act  Page 12</vt:lpstr>
      <vt:lpstr>Combo Hearing</vt:lpstr>
      <vt:lpstr>PT Resolution</vt:lpstr>
      <vt:lpstr>Interlocal Form</vt:lpstr>
      <vt:lpstr>Trade Name Form</vt:lpstr>
      <vt:lpstr>Interlocal Form Page2</vt:lpstr>
      <vt:lpstr>For Upload</vt:lpstr>
      <vt:lpstr>'2020-2021 - Page 5'!Print_Area</vt:lpstr>
      <vt:lpstr>'2021-2022 - Page 4'!Print_Area</vt:lpstr>
      <vt:lpstr>'2022-2023 - Page 3'!Print_Area</vt:lpstr>
      <vt:lpstr>'Basic Data Input'!Print_Area</vt:lpstr>
      <vt:lpstr>'Capital Improvements Page10'!Print_Area</vt:lpstr>
      <vt:lpstr>Checklist!Print_Area</vt:lpstr>
      <vt:lpstr>'Combo Hearing'!Print_Area</vt:lpstr>
      <vt:lpstr>'Cover- Page 1'!Print_Area</vt:lpstr>
      <vt:lpstr>'Interlocal Form'!Print_Area</vt:lpstr>
      <vt:lpstr>'Interlocal Form Page2'!Print_Area</vt:lpstr>
      <vt:lpstr>'Levy Limit Form Page 11'!Print_Area</vt:lpstr>
      <vt:lpstr>'Lid Computation Page 9 '!Print_Area</vt:lpstr>
      <vt:lpstr>'Lid Support Page 8'!Print_Area</vt:lpstr>
      <vt:lpstr>'Page 2-A'!Print_Area</vt:lpstr>
      <vt:lpstr>'Proprietary Funds-Page 6'!Print_Area</vt:lpstr>
      <vt:lpstr>'PT Request Act  Page 12'!Print_Area</vt:lpstr>
      <vt:lpstr>'PT Resolution'!Print_Area</vt:lpstr>
      <vt:lpstr>'Receipts - Page 2'!Print_Area</vt:lpstr>
      <vt:lpstr>'Step By Step'!Print_Area</vt:lpstr>
      <vt:lpstr>'Trade Name Form'!Print_Area</vt:lpstr>
      <vt:lpstr>'Lid Computation Page 9 '!Print_Titles</vt:lpstr>
    </vt:vector>
  </TitlesOfParts>
  <Company>State of Nebraska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Jeanne S Herbers</dc:creator>
  <cp:lastModifiedBy>Courtney</cp:lastModifiedBy>
  <cp:lastPrinted>2022-09-13T18:47:21Z</cp:lastPrinted>
  <dcterms:created xsi:type="dcterms:W3CDTF">1999-04-21T18:14:29Z</dcterms:created>
  <dcterms:modified xsi:type="dcterms:W3CDTF">2022-09-15T19:50:20Z</dcterms:modified>
</cp:coreProperties>
</file>